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9320" windowHeight="12045" activeTab="1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Rekapitulace!$G$16</definedName>
    <definedName name="Dodavka0">Položky!#REF!</definedName>
    <definedName name="HSV">Rekapitulace!$E$16</definedName>
    <definedName name="HSV0">Položky!#REF!</definedName>
    <definedName name="HZS">Rekapitulace!$I$16</definedName>
    <definedName name="HZS0">Položky!#REF!</definedName>
    <definedName name="JKSO">'Krycí list'!$G$2</definedName>
    <definedName name="MJ">'Krycí list'!$G$5</definedName>
    <definedName name="Mont">Rekapitulace!$H$16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Položky!$A$1:$G$74</definedName>
    <definedName name="_xlnm.Print_Area" localSheetId="1">Rekapitulace!$A$1:$I$30</definedName>
    <definedName name="PocetMJ">'Krycí list'!$G$6</definedName>
    <definedName name="Poznamka">'Krycí list'!$B$37</definedName>
    <definedName name="Projektant">'Krycí list'!$C$8</definedName>
    <definedName name="PSV">Rekapitulace!$F$16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Rekapitulace!$H$29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14210" fullCalcOnLoad="1"/>
</workbook>
</file>

<file path=xl/calcChain.xml><?xml version="1.0" encoding="utf-8"?>
<calcChain xmlns="http://schemas.openxmlformats.org/spreadsheetml/2006/main">
  <c r="D21" i="1"/>
  <c r="D20"/>
  <c r="D19"/>
  <c r="D18"/>
  <c r="D17"/>
  <c r="D16"/>
  <c r="D15"/>
  <c r="BD73" i="3"/>
  <c r="BD74"/>
  <c r="H15" i="2"/>
  <c r="BC73" i="3"/>
  <c r="BB73"/>
  <c r="BB74"/>
  <c r="F15" i="2"/>
  <c r="BA73" i="3"/>
  <c r="BA74"/>
  <c r="E15" i="2"/>
  <c r="G73" i="3"/>
  <c r="G74"/>
  <c r="B15" i="2"/>
  <c r="A15"/>
  <c r="BC74" i="3"/>
  <c r="G15" i="2"/>
  <c r="C74" i="3"/>
  <c r="BE70"/>
  <c r="BE71"/>
  <c r="I14" i="2"/>
  <c r="BD70" i="3"/>
  <c r="BC70"/>
  <c r="BB70"/>
  <c r="BA70"/>
  <c r="G70"/>
  <c r="BE69"/>
  <c r="BD69"/>
  <c r="BD71"/>
  <c r="H14" i="2"/>
  <c r="BC69" i="3"/>
  <c r="BC71"/>
  <c r="G14" i="2"/>
  <c r="BA69" i="3"/>
  <c r="G69"/>
  <c r="BB69"/>
  <c r="B14" i="2"/>
  <c r="A14"/>
  <c r="BA71" i="3"/>
  <c r="E14" i="2"/>
  <c r="C71" i="3"/>
  <c r="BE66"/>
  <c r="BD66"/>
  <c r="BC66"/>
  <c r="BA66"/>
  <c r="G66"/>
  <c r="BB66"/>
  <c r="BE65"/>
  <c r="BD65"/>
  <c r="BC65"/>
  <c r="BA65"/>
  <c r="G65"/>
  <c r="BB65"/>
  <c r="BE64"/>
  <c r="BD64"/>
  <c r="BC64"/>
  <c r="BA64"/>
  <c r="G64"/>
  <c r="BB64"/>
  <c r="BE63"/>
  <c r="BD63"/>
  <c r="BC63"/>
  <c r="BB63"/>
  <c r="BA63"/>
  <c r="G63"/>
  <c r="BE62"/>
  <c r="BD62"/>
  <c r="BD67"/>
  <c r="H13" i="2"/>
  <c r="BC62" i="3"/>
  <c r="BC67"/>
  <c r="G13" i="2"/>
  <c r="BA62" i="3"/>
  <c r="BA67"/>
  <c r="E13" i="2"/>
  <c r="G62" i="3"/>
  <c r="BB62"/>
  <c r="B13" i="2"/>
  <c r="A13"/>
  <c r="C67" i="3"/>
  <c r="BE59"/>
  <c r="BD59"/>
  <c r="BC59"/>
  <c r="BA59"/>
  <c r="G59"/>
  <c r="BB59"/>
  <c r="BE58"/>
  <c r="BD58"/>
  <c r="BC58"/>
  <c r="BA58"/>
  <c r="G58"/>
  <c r="BB58"/>
  <c r="BE57"/>
  <c r="BD57"/>
  <c r="BC57"/>
  <c r="BA57"/>
  <c r="G57"/>
  <c r="BB57"/>
  <c r="BE56"/>
  <c r="BD56"/>
  <c r="BC56"/>
  <c r="BA56"/>
  <c r="G56"/>
  <c r="BB56"/>
  <c r="BE55"/>
  <c r="BD55"/>
  <c r="BC55"/>
  <c r="BA55"/>
  <c r="BA60"/>
  <c r="E12" i="2"/>
  <c r="G55" i="3"/>
  <c r="BB55"/>
  <c r="B12" i="2"/>
  <c r="A12"/>
  <c r="C60" i="3"/>
  <c r="BE52"/>
  <c r="BD52"/>
  <c r="BC52"/>
  <c r="BB52"/>
  <c r="BA52"/>
  <c r="G52"/>
  <c r="BE51"/>
  <c r="BD51"/>
  <c r="BC51"/>
  <c r="BA51"/>
  <c r="G51"/>
  <c r="BB51"/>
  <c r="BE50"/>
  <c r="BD50"/>
  <c r="BC50"/>
  <c r="BB50"/>
  <c r="BA50"/>
  <c r="G50"/>
  <c r="BE49"/>
  <c r="BD49"/>
  <c r="BC49"/>
  <c r="BA49"/>
  <c r="G49"/>
  <c r="BB49"/>
  <c r="BE48"/>
  <c r="BD48"/>
  <c r="BC48"/>
  <c r="BA48"/>
  <c r="G48"/>
  <c r="BB48"/>
  <c r="BE47"/>
  <c r="BD47"/>
  <c r="BC47"/>
  <c r="BA47"/>
  <c r="G47"/>
  <c r="BB47"/>
  <c r="BE46"/>
  <c r="BD46"/>
  <c r="BC46"/>
  <c r="BA46"/>
  <c r="G46"/>
  <c r="BB46"/>
  <c r="BE45"/>
  <c r="BD45"/>
  <c r="BC45"/>
  <c r="BA45"/>
  <c r="G45"/>
  <c r="BB45"/>
  <c r="BE44"/>
  <c r="BD44"/>
  <c r="BC44"/>
  <c r="BA44"/>
  <c r="G44"/>
  <c r="BB44"/>
  <c r="BE43"/>
  <c r="BD43"/>
  <c r="BC43"/>
  <c r="BA43"/>
  <c r="G43"/>
  <c r="BB43"/>
  <c r="BE42"/>
  <c r="BD42"/>
  <c r="BC42"/>
  <c r="BA42"/>
  <c r="G42"/>
  <c r="BB42"/>
  <c r="BE41"/>
  <c r="BD41"/>
  <c r="BC41"/>
  <c r="BA41"/>
  <c r="G41"/>
  <c r="BB41"/>
  <c r="BE40"/>
  <c r="BD40"/>
  <c r="BC40"/>
  <c r="BA40"/>
  <c r="G40"/>
  <c r="BB40"/>
  <c r="BE39"/>
  <c r="BD39"/>
  <c r="BC39"/>
  <c r="BA39"/>
  <c r="G39"/>
  <c r="BB39"/>
  <c r="BE38"/>
  <c r="BD38"/>
  <c r="BC38"/>
  <c r="BA38"/>
  <c r="BA53"/>
  <c r="E11" i="2"/>
  <c r="G38" i="3"/>
  <c r="BB38"/>
  <c r="BE37"/>
  <c r="BD37"/>
  <c r="BC37"/>
  <c r="BA37"/>
  <c r="G37"/>
  <c r="B11" i="2"/>
  <c r="A11"/>
  <c r="C53" i="3"/>
  <c r="BE34"/>
  <c r="BD34"/>
  <c r="BC34"/>
  <c r="BA34"/>
  <c r="G34"/>
  <c r="BB34"/>
  <c r="BE33"/>
  <c r="BD33"/>
  <c r="BC33"/>
  <c r="BA33"/>
  <c r="G33"/>
  <c r="BB33"/>
  <c r="BE32"/>
  <c r="BD32"/>
  <c r="BC32"/>
  <c r="BA32"/>
  <c r="G32"/>
  <c r="BB32"/>
  <c r="BE31"/>
  <c r="BD31"/>
  <c r="BC31"/>
  <c r="BA31"/>
  <c r="G31"/>
  <c r="BB31"/>
  <c r="BE30"/>
  <c r="BD30"/>
  <c r="BC30"/>
  <c r="BA30"/>
  <c r="G30"/>
  <c r="BB30"/>
  <c r="BE29"/>
  <c r="BD29"/>
  <c r="BC29"/>
  <c r="BA29"/>
  <c r="G29"/>
  <c r="BB29"/>
  <c r="BE28"/>
  <c r="BD28"/>
  <c r="BC28"/>
  <c r="BA28"/>
  <c r="G28"/>
  <c r="BB28"/>
  <c r="BE27"/>
  <c r="BD27"/>
  <c r="BC27"/>
  <c r="BC35"/>
  <c r="G10" i="2"/>
  <c r="BA27" i="3"/>
  <c r="G27"/>
  <c r="BB27"/>
  <c r="B10" i="2"/>
  <c r="A10"/>
  <c r="C35" i="3"/>
  <c r="BE24"/>
  <c r="BD24"/>
  <c r="BC24"/>
  <c r="BA24"/>
  <c r="G24"/>
  <c r="BB24"/>
  <c r="BE23"/>
  <c r="BD23"/>
  <c r="BC23"/>
  <c r="BA23"/>
  <c r="G23"/>
  <c r="BB23"/>
  <c r="BE22"/>
  <c r="BD22"/>
  <c r="BC22"/>
  <c r="BA22"/>
  <c r="G22"/>
  <c r="BB22"/>
  <c r="BE21"/>
  <c r="BD21"/>
  <c r="BC21"/>
  <c r="BA21"/>
  <c r="G21"/>
  <c r="BB21"/>
  <c r="BE20"/>
  <c r="BD20"/>
  <c r="BC20"/>
  <c r="BA20"/>
  <c r="G20"/>
  <c r="BB20"/>
  <c r="B9" i="2"/>
  <c r="A9"/>
  <c r="C25" i="3"/>
  <c r="BE17"/>
  <c r="BD17"/>
  <c r="BC17"/>
  <c r="BA17"/>
  <c r="G17"/>
  <c r="BB17"/>
  <c r="BE16"/>
  <c r="BD16"/>
  <c r="BC16"/>
  <c r="BA16"/>
  <c r="G16"/>
  <c r="BB16"/>
  <c r="BE15"/>
  <c r="BD15"/>
  <c r="BC15"/>
  <c r="BA15"/>
  <c r="G15"/>
  <c r="BB15"/>
  <c r="BE14"/>
  <c r="BE18"/>
  <c r="I8" i="2"/>
  <c r="BD14" i="3"/>
  <c r="BC14"/>
  <c r="BA14"/>
  <c r="G14"/>
  <c r="BB14"/>
  <c r="B8" i="2"/>
  <c r="A8"/>
  <c r="BC18" i="3"/>
  <c r="G8" i="2"/>
  <c r="C18" i="3"/>
  <c r="BE11"/>
  <c r="BD11"/>
  <c r="BC11"/>
  <c r="BC12"/>
  <c r="G7" i="2"/>
  <c r="BA11" i="3"/>
  <c r="G11"/>
  <c r="BB11"/>
  <c r="BE10"/>
  <c r="BD10"/>
  <c r="BC10"/>
  <c r="BA10"/>
  <c r="G10"/>
  <c r="BB10"/>
  <c r="BE9"/>
  <c r="BD9"/>
  <c r="BC9"/>
  <c r="BA9"/>
  <c r="G9"/>
  <c r="BB9"/>
  <c r="BE8"/>
  <c r="BD8"/>
  <c r="BC8"/>
  <c r="BA8"/>
  <c r="BA12"/>
  <c r="E7" i="2"/>
  <c r="G8" i="3"/>
  <c r="BB8"/>
  <c r="B7" i="2"/>
  <c r="A7"/>
  <c r="BE12" i="3"/>
  <c r="I7" i="2"/>
  <c r="C12" i="3"/>
  <c r="E4"/>
  <c r="C4"/>
  <c r="F3"/>
  <c r="C3"/>
  <c r="C2" i="2"/>
  <c r="C1"/>
  <c r="C33" i="1"/>
  <c r="F33"/>
  <c r="C31"/>
  <c r="C9"/>
  <c r="G7"/>
  <c r="D2"/>
  <c r="C2"/>
  <c r="BC25" i="3"/>
  <c r="G9" i="2"/>
  <c r="BE25" i="3"/>
  <c r="I9" i="2"/>
  <c r="BE67" i="3"/>
  <c r="I13" i="2"/>
  <c r="BE60" i="3"/>
  <c r="I12" i="2"/>
  <c r="G53" i="3"/>
  <c r="BC60"/>
  <c r="G12" i="2"/>
  <c r="BD60" i="3"/>
  <c r="H12" i="2"/>
  <c r="BD53" i="3"/>
  <c r="H11" i="2"/>
  <c r="BC53" i="3"/>
  <c r="G11" i="2"/>
  <c r="BA35" i="3"/>
  <c r="E10" i="2"/>
  <c r="BA18" i="3"/>
  <c r="E8" i="2"/>
  <c r="E9"/>
  <c r="E16"/>
  <c r="BE53" i="3"/>
  <c r="I11" i="2"/>
  <c r="BA25" i="3"/>
  <c r="BE35"/>
  <c r="I10" i="2"/>
  <c r="BD12" i="3"/>
  <c r="H7" i="2"/>
  <c r="BD18" i="3"/>
  <c r="H8" i="2"/>
  <c r="BD25" i="3"/>
  <c r="H9" i="2"/>
  <c r="BB37" i="3"/>
  <c r="BD35"/>
  <c r="H10" i="2"/>
  <c r="BB71" i="3"/>
  <c r="F14" i="2"/>
  <c r="BB12" i="3"/>
  <c r="F7" i="2"/>
  <c r="BB18" i="3"/>
  <c r="F8" i="2"/>
  <c r="BB25" i="3"/>
  <c r="F9" i="2"/>
  <c r="BB35" i="3"/>
  <c r="F10" i="2"/>
  <c r="BB53" i="3"/>
  <c r="F11" i="2"/>
  <c r="BB60" i="3"/>
  <c r="F12" i="2"/>
  <c r="BB67" i="3"/>
  <c r="F13" i="2"/>
  <c r="G12" i="3"/>
  <c r="G25"/>
  <c r="G35"/>
  <c r="G60"/>
  <c r="G67"/>
  <c r="G71"/>
  <c r="BE73"/>
  <c r="BE74"/>
  <c r="I15" i="2"/>
  <c r="G18" i="3"/>
  <c r="G16" i="2"/>
  <c r="C18" i="1"/>
  <c r="I16" i="2"/>
  <c r="C21" i="1"/>
  <c r="H16" i="2"/>
  <c r="C17" i="1"/>
  <c r="F16" i="2"/>
  <c r="C16" i="1"/>
  <c r="C15"/>
  <c r="G26" i="2"/>
  <c r="I26"/>
  <c r="G20" i="1"/>
  <c r="G22" i="2"/>
  <c r="I22"/>
  <c r="G16" i="1"/>
  <c r="G21" i="2"/>
  <c r="I21"/>
  <c r="G15" i="1"/>
  <c r="G25" i="2"/>
  <c r="I25"/>
  <c r="G19" i="1"/>
  <c r="G24" i="2"/>
  <c r="I24"/>
  <c r="G18" i="1"/>
  <c r="G28" i="2"/>
  <c r="I28"/>
  <c r="G23"/>
  <c r="I23"/>
  <c r="G17" i="1"/>
  <c r="G27" i="2"/>
  <c r="I27"/>
  <c r="G21" i="1"/>
  <c r="C19"/>
  <c r="C22"/>
  <c r="H29" i="2"/>
  <c r="G23" i="1"/>
  <c r="G22"/>
  <c r="C23"/>
  <c r="F30"/>
  <c r="F31"/>
  <c r="F34"/>
</calcChain>
</file>

<file path=xl/sharedStrings.xml><?xml version="1.0" encoding="utf-8"?>
<sst xmlns="http://schemas.openxmlformats.org/spreadsheetml/2006/main" count="298" uniqueCount="214">
  <si>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</si>
  <si>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</si>
  <si>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</si>
  <si>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</si>
  <si>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</si>
  <si>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</si>
  <si>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</si>
  <si>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</si>
  <si>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</si>
  <si>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</si>
  <si>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</si>
  <si>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</si>
  <si>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</si>
  <si>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</si>
  <si>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</si>
  <si>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</si>
  <si>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</si>
  <si>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</si>
  <si>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</si>
  <si>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</si>
  <si>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</si>
  <si>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</si>
  <si>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</si>
  <si>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</si>
  <si>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</si>
  <si>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</si>
  <si>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</si>
  <si>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</si>
  <si>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</si>
  <si>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</si>
  <si>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</si>
  <si>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</si>
  <si>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</si>
  <si>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</si>
  <si>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</si>
  <si>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</si>
  <si>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</si>
  <si>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</si>
  <si>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</si>
  <si>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</si>
  <si>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</si>
  <si>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</si>
  <si>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</si>
  <si>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</si>
  <si>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</si>
  <si>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</si>
  <si>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</si>
  <si>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</si>
  <si>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</si>
  <si>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</si>
  <si>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</si>
  <si>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</si>
  <si>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</si>
  <si>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</si>
  <si>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</si>
  <si>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</si>
  <si>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</si>
  <si>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</si>
  <si>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</si>
  <si>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</si>
  <si>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</si>
  <si>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</si>
  <si>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</si>
  <si>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</si>
  <si>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</si>
  <si>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</si>
  <si>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</si>
  <si>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</si>
  <si>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</si>
  <si>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</si>
  <si>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</si>
  <si>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</si>
  <si>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</si>
  <si>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</si>
  <si>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</si>
  <si>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029/14</t>
  </si>
  <si>
    <t>Sportovní hala na parc.č. 641,  642</t>
  </si>
  <si>
    <t>029c</t>
  </si>
  <si>
    <t>Vytápění</t>
  </si>
  <si>
    <t>713</t>
  </si>
  <si>
    <t>Izolace tepelné</t>
  </si>
  <si>
    <t>71301</t>
  </si>
  <si>
    <t>Izolace tepelná návleková DN 18/tl.20 D+M</t>
  </si>
  <si>
    <t>m</t>
  </si>
  <si>
    <t>71302</t>
  </si>
  <si>
    <t>Izolace tepelná návleková DN 22/tl.20 D+M</t>
  </si>
  <si>
    <t>71303</t>
  </si>
  <si>
    <t>Izolace tepelná návleková DN 28/tl.20 D+M</t>
  </si>
  <si>
    <t>71304</t>
  </si>
  <si>
    <t>Izolace tepelná návleková DN 35/tl.20 D+M</t>
  </si>
  <si>
    <t>731</t>
  </si>
  <si>
    <t>Kotelny</t>
  </si>
  <si>
    <t>731249126R00</t>
  </si>
  <si>
    <t xml:space="preserve">Montáž kotle ocel.teplov.,kapalina/plyn do 52 kW </t>
  </si>
  <si>
    <t>soubor</t>
  </si>
  <si>
    <t>731391885C01</t>
  </si>
  <si>
    <t xml:space="preserve">Koax.odtah spalin D80/125 </t>
  </si>
  <si>
    <t>731PC024</t>
  </si>
  <si>
    <t>Plyn.kotle kondenzační 49kW, D+M</t>
  </si>
  <si>
    <t>731PC025</t>
  </si>
  <si>
    <t>Ekviterní regulace, interface,termostat</t>
  </si>
  <si>
    <t>soub.</t>
  </si>
  <si>
    <t>732</t>
  </si>
  <si>
    <t>Strojovny</t>
  </si>
  <si>
    <t>732331615C00</t>
  </si>
  <si>
    <t>Čerpadlo oběhové s elektron.otáčkami DN25, v.6m D+M</t>
  </si>
  <si>
    <t>732331615C01</t>
  </si>
  <si>
    <t>Čerpadlo oběhové s elektron.otáčkami DN32, v.6m D+M</t>
  </si>
  <si>
    <t>732331620C01</t>
  </si>
  <si>
    <t>Rozdělovač a sběrač - 3větve vč.podpěr D+M</t>
  </si>
  <si>
    <t>732331623U00</t>
  </si>
  <si>
    <t xml:space="preserve">Expanzní nádoba PN0,6  100l </t>
  </si>
  <si>
    <t>732331637C00</t>
  </si>
  <si>
    <t>Hydraulický vyrovnávač dynamických tlaků Q=1,9m3/h vč.izolace D+M</t>
  </si>
  <si>
    <t>733</t>
  </si>
  <si>
    <t>Rozvod potrubí</t>
  </si>
  <si>
    <t>733161106C01</t>
  </si>
  <si>
    <t>Potrubí měděné  18 x 1 mm, polotvrdé D+M</t>
  </si>
  <si>
    <t>733161107C01</t>
  </si>
  <si>
    <t>Potrubí měděné  22 x 1 mm, polotvrdé D+M</t>
  </si>
  <si>
    <t>733161108C01</t>
  </si>
  <si>
    <t>Potrubí měděné  28 x 1,5 mm, tvrdé D+M</t>
  </si>
  <si>
    <t>733161109R00</t>
  </si>
  <si>
    <t>Potrubí měděné  35 x 1,5 mm, tvrdé D+M</t>
  </si>
  <si>
    <t>733190107R00</t>
  </si>
  <si>
    <t xml:space="preserve">Tlaková zkouška potrubí ocel.závitového DN 40 </t>
  </si>
  <si>
    <t>72300020</t>
  </si>
  <si>
    <t xml:space="preserve">Montážní materiál,uchycení potrubí </t>
  </si>
  <si>
    <t>soub</t>
  </si>
  <si>
    <t>73300021</t>
  </si>
  <si>
    <t xml:space="preserve">Nátěry potrubí </t>
  </si>
  <si>
    <t>998733201R00</t>
  </si>
  <si>
    <t xml:space="preserve">Přesun hmot pro rozvody potrubí, výšky do 6 m </t>
  </si>
  <si>
    <t>734</t>
  </si>
  <si>
    <t>Armatury</t>
  </si>
  <si>
    <t>734209103RT2</t>
  </si>
  <si>
    <t>Montáž armatur závitových,s 1závitem, G 1/2 včetně ventilu odvzdušňovacího automatického</t>
  </si>
  <si>
    <t>kus</t>
  </si>
  <si>
    <t>734209103RT3</t>
  </si>
  <si>
    <t>Montáž armatur závitových,s 1závitem, G 1/2 včetně kul.kohoutu vypouštěcího</t>
  </si>
  <si>
    <t>734209116RT2</t>
  </si>
  <si>
    <t>Montáž armatur závitových,se 2závity, G 5/4 včetně kulového kohoutu</t>
  </si>
  <si>
    <t>734209116RT3</t>
  </si>
  <si>
    <t>Montáž armatur závitových,se 2závity, G 5/4 včetně filtru</t>
  </si>
  <si>
    <t>734209116RT4</t>
  </si>
  <si>
    <t>Montáž armatur závitových,se 2závity, G 5/4 včetně klapky zpětné</t>
  </si>
  <si>
    <t>734222612R00</t>
  </si>
  <si>
    <t>Ventily s hlavicí termostatickou přímé, G 1/2 D+M</t>
  </si>
  <si>
    <t>734222612R01</t>
  </si>
  <si>
    <t>Ventily s hlavicí termostatickou přímé, G 3/8 D+M</t>
  </si>
  <si>
    <t>734251114U00</t>
  </si>
  <si>
    <t xml:space="preserve">Ventil pojistný  G 3/4 </t>
  </si>
  <si>
    <t>734261212CT3</t>
  </si>
  <si>
    <t>Šroubení   přímé, G 3/8,uzaviratelné D+M</t>
  </si>
  <si>
    <t>734261213R00</t>
  </si>
  <si>
    <t>Šroubení  uzaviratelné  přímé, G 1/2 D+M</t>
  </si>
  <si>
    <t>734295115C00</t>
  </si>
  <si>
    <t xml:space="preserve">Směšovací armatury trojcestné DN20+pohon </t>
  </si>
  <si>
    <t>734295115C01</t>
  </si>
  <si>
    <t xml:space="preserve">Směšovací armatury trojcestné DN25+pohon </t>
  </si>
  <si>
    <t>734411111R00</t>
  </si>
  <si>
    <t xml:space="preserve">Teploměr přímý s pouzdrem  typ 160 </t>
  </si>
  <si>
    <t>734422110R00</t>
  </si>
  <si>
    <t xml:space="preserve">Tlakoměr diferenční č. 03360, D 60 </t>
  </si>
  <si>
    <t>734422410C00</t>
  </si>
  <si>
    <t xml:space="preserve">Čidla vč.jímek </t>
  </si>
  <si>
    <t>998734201R00</t>
  </si>
  <si>
    <t xml:space="preserve">Přesun hmot pro armatury, výšky do 6 m </t>
  </si>
  <si>
    <t>735</t>
  </si>
  <si>
    <t>Otopná tělesa</t>
  </si>
  <si>
    <t>735000912R00</t>
  </si>
  <si>
    <t xml:space="preserve">Oprava-vyregulování ventilů s termost.ovládáním </t>
  </si>
  <si>
    <t>735152575U00</t>
  </si>
  <si>
    <t xml:space="preserve">Těleso deskové 22 v/l 600/800 </t>
  </si>
  <si>
    <t>735152579U00</t>
  </si>
  <si>
    <t xml:space="preserve">Těleso deskové 22 v/l600/1200 </t>
  </si>
  <si>
    <t>735152700U00</t>
  </si>
  <si>
    <t xml:space="preserve">Těleso deskové 33 v/l900/1400 </t>
  </si>
  <si>
    <t>998735201R00</t>
  </si>
  <si>
    <t xml:space="preserve">Přesun hmot pro otopná tělesa, výšky do 6 m </t>
  </si>
  <si>
    <t>736</t>
  </si>
  <si>
    <t>Podlahové vytápění</t>
  </si>
  <si>
    <t>736110001D00</t>
  </si>
  <si>
    <t>Systémová deska D+M</t>
  </si>
  <si>
    <t>m2</t>
  </si>
  <si>
    <t>736110002D00</t>
  </si>
  <si>
    <t xml:space="preserve">Potrubí PEX 18/2 </t>
  </si>
  <si>
    <t>736110003D00</t>
  </si>
  <si>
    <t xml:space="preserve">Dilatační páska </t>
  </si>
  <si>
    <t>736110004M00</t>
  </si>
  <si>
    <t xml:space="preserve">Montáž podlahového vytápění </t>
  </si>
  <si>
    <t>736110007D00</t>
  </si>
  <si>
    <t>Rozdělovač podl.vytápění 7 větve D+M</t>
  </si>
  <si>
    <t>799</t>
  </si>
  <si>
    <t>Ostatní</t>
  </si>
  <si>
    <t>733006</t>
  </si>
  <si>
    <t xml:space="preserve">Uvedení do provozu </t>
  </si>
  <si>
    <t>733008</t>
  </si>
  <si>
    <t xml:space="preserve">Úklid staveniště </t>
  </si>
  <si>
    <t>999</t>
  </si>
  <si>
    <t>Poplatky za skládky</t>
  </si>
  <si>
    <t>904      R02</t>
  </si>
  <si>
    <t xml:space="preserve">Hzs-zkousky v ramci montaz.praci Topná zkouška </t>
  </si>
  <si>
    <t>hod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</si>
  <si>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</si>
  <si>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</si>
  <si>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</si>
  <si>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</si>
  <si>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</si>
  <si>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</si>
  <si>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</si>
  <si>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</si>
  <si>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 xml:space="preserve">Slepý rozpočet </t>
  </si>
  <si>
    <t>SLEOÝ  ROZPOČET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</si>
</sst>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22">
    <font>
      <sz val="10"/>
      <name val="Arial CE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9"/>
      <name val="Arial CE"/>
    </font>
    <font>
      <sz val="10"/>
      <color indexed="9"/>
      <name val="Arial CE"/>
      <family val="2"/>
      <charset val="238"/>
    </font>
    <font>
      <sz val="8"/>
      <name val="Arial CE"/>
    </font>
    <font>
      <sz val="10"/>
      <color indexed="9"/>
      <name val="Arial CE"/>
    </font>
    <font>
      <b/>
      <i/>
      <sz val="10"/>
      <name val="Arial CE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0" fillId="0" borderId="0"/>
  </cellStyleXfs>
  <cellXfs count="221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0" fillId="0" borderId="1" xfId="0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0" fontId="3" fillId="2" borderId="9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/>
    <xf numFmtId="0" fontId="4" fillId="0" borderId="15" xfId="0" applyFont="1" applyFill="1" applyBorder="1" applyAlignment="1"/>
    <xf numFmtId="0" fontId="1" fillId="0" borderId="0" xfId="0" applyFont="1" applyFill="1" applyBorder="1" applyAlignment="1"/>
    <xf numFmtId="0" fontId="4" fillId="0" borderId="10" xfId="0" applyFont="1" applyBorder="1" applyAlignment="1"/>
    <xf numFmtId="0" fontId="4" fillId="0" borderId="15" xfId="0" applyFont="1" applyBorder="1" applyAlignment="1"/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7" fillId="2" borderId="20" xfId="0" applyFont="1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22" xfId="0" applyFill="1" applyBorder="1" applyAlignment="1">
      <alignment horizontal="centerContinuous"/>
    </xf>
    <xf numFmtId="0" fontId="7" fillId="2" borderId="21" xfId="0" applyFont="1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0" borderId="23" xfId="0" applyBorder="1"/>
    <xf numFmtId="0" fontId="0" fillId="0" borderId="24" xfId="0" applyBorder="1"/>
    <xf numFmtId="3" fontId="0" fillId="0" borderId="6" xfId="0" applyNumberFormat="1" applyBorder="1"/>
    <xf numFmtId="0" fontId="0" fillId="0" borderId="2" xfId="0" applyBorder="1"/>
    <xf numFmtId="3" fontId="0" fillId="0" borderId="4" xfId="0" applyNumberFormat="1" applyBorder="1"/>
    <xf numFmtId="0" fontId="0" fillId="0" borderId="3" xfId="0" applyBorder="1"/>
    <xf numFmtId="0" fontId="0" fillId="0" borderId="7" xfId="0" applyBorder="1"/>
    <xf numFmtId="3" fontId="0" fillId="0" borderId="9" xfId="0" applyNumberFormat="1" applyBorder="1"/>
    <xf numFmtId="0" fontId="0" fillId="0" borderId="8" xfId="0" applyBorder="1"/>
    <xf numFmtId="0" fontId="0" fillId="0" borderId="25" xfId="0" applyBorder="1"/>
    <xf numFmtId="0" fontId="0" fillId="0" borderId="24" xfId="0" applyBorder="1" applyAlignment="1">
      <alignment shrinkToFit="1"/>
    </xf>
    <xf numFmtId="0" fontId="0" fillId="0" borderId="26" xfId="0" applyBorder="1"/>
    <xf numFmtId="0" fontId="8" fillId="0" borderId="7" xfId="0" applyFont="1" applyBorder="1"/>
    <xf numFmtId="0" fontId="0" fillId="0" borderId="12" xfId="0" applyBorder="1"/>
    <xf numFmtId="3" fontId="0" fillId="0" borderId="27" xfId="0" applyNumberFormat="1" applyBorder="1"/>
    <xf numFmtId="0" fontId="0" fillId="0" borderId="28" xfId="0" applyBorder="1"/>
    <xf numFmtId="3" fontId="0" fillId="0" borderId="29" xfId="0" applyNumberFormat="1" applyBorder="1"/>
    <xf numFmtId="0" fontId="0" fillId="0" borderId="30" xfId="0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0" fillId="0" borderId="13" xfId="0" applyBorder="1"/>
    <xf numFmtId="0" fontId="0" fillId="0" borderId="33" xfId="0" applyBorder="1"/>
    <xf numFmtId="0" fontId="0" fillId="0" borderId="34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0" xfId="0" applyFill="1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165" fontId="0" fillId="0" borderId="39" xfId="0" applyNumberFormat="1" applyBorder="1" applyAlignment="1">
      <alignment horizontal="right"/>
    </xf>
    <xf numFmtId="0" fontId="0" fillId="0" borderId="39" xfId="0" applyBorder="1"/>
    <xf numFmtId="0" fontId="0" fillId="0" borderId="9" xfId="0" applyBorder="1"/>
    <xf numFmtId="165" fontId="0" fillId="0" borderId="8" xfId="0" applyNumberForma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6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0" fontId="3" fillId="0" borderId="40" xfId="1" applyFont="1" applyBorder="1"/>
    <xf numFmtId="0" fontId="10" fillId="0" borderId="40" xfId="1" applyBorder="1"/>
    <xf numFmtId="0" fontId="10" fillId="0" borderId="40" xfId="1" applyBorder="1" applyAlignment="1">
      <alignment horizontal="right"/>
    </xf>
    <xf numFmtId="0" fontId="10" fillId="0" borderId="41" xfId="1" applyFont="1" applyBorder="1"/>
    <xf numFmtId="0" fontId="0" fillId="0" borderId="40" xfId="0" applyNumberFormat="1" applyBorder="1" applyAlignment="1">
      <alignment horizontal="left"/>
    </xf>
    <xf numFmtId="0" fontId="0" fillId="0" borderId="42" xfId="0" applyNumberFormat="1" applyBorder="1"/>
    <xf numFmtId="0" fontId="3" fillId="0" borderId="43" xfId="1" applyFont="1" applyBorder="1"/>
    <xf numFmtId="0" fontId="10" fillId="0" borderId="43" xfId="1" applyBorder="1"/>
    <xf numFmtId="0" fontId="10" fillId="0" borderId="43" xfId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20" xfId="0" applyNumberFormat="1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11" fillId="0" borderId="0" xfId="0" applyFont="1" applyBorder="1"/>
    <xf numFmtId="3" fontId="8" fillId="0" borderId="34" xfId="0" applyNumberFormat="1" applyFont="1" applyBorder="1"/>
    <xf numFmtId="0" fontId="7" fillId="2" borderId="20" xfId="0" applyFont="1" applyFill="1" applyBorder="1"/>
    <xf numFmtId="0" fontId="7" fillId="2" borderId="21" xfId="0" applyFont="1" applyFill="1" applyBorder="1"/>
    <xf numFmtId="3" fontId="7" fillId="2" borderId="22" xfId="0" applyNumberFormat="1" applyFont="1" applyFill="1" applyBorder="1"/>
    <xf numFmtId="3" fontId="7" fillId="2" borderId="44" xfId="0" applyNumberFormat="1" applyFont="1" applyFill="1" applyBorder="1"/>
    <xf numFmtId="3" fontId="7" fillId="2" borderId="45" xfId="0" applyNumberFormat="1" applyFont="1" applyFill="1" applyBorder="1"/>
    <xf numFmtId="3" fontId="7" fillId="2" borderId="46" xfId="0" applyNumberFormat="1" applyFont="1" applyFill="1" applyBorder="1"/>
    <xf numFmtId="0" fontId="7" fillId="0" borderId="0" xfId="0" applyFont="1"/>
    <xf numFmtId="3" fontId="2" fillId="0" borderId="0" xfId="0" applyNumberFormat="1" applyFont="1" applyAlignment="1">
      <alignment horizontal="centerContinuous"/>
    </xf>
    <xf numFmtId="0" fontId="0" fillId="2" borderId="32" xfId="0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8" fillId="0" borderId="26" xfId="0" applyFont="1" applyBorder="1"/>
    <xf numFmtId="0" fontId="8" fillId="0" borderId="24" xfId="0" applyFont="1" applyBorder="1"/>
    <xf numFmtId="0" fontId="8" fillId="0" borderId="16" xfId="0" applyFont="1" applyBorder="1"/>
    <xf numFmtId="3" fontId="8" fillId="0" borderId="25" xfId="0" applyNumberFormat="1" applyFont="1" applyBorder="1" applyAlignment="1">
      <alignment horizontal="right"/>
    </xf>
    <xf numFmtId="165" fontId="8" fillId="0" borderId="10" xfId="0" applyNumberFormat="1" applyFont="1" applyBorder="1" applyAlignment="1">
      <alignment horizontal="right"/>
    </xf>
    <xf numFmtId="3" fontId="8" fillId="0" borderId="35" xfId="0" applyNumberFormat="1" applyFont="1" applyBorder="1" applyAlignment="1">
      <alignment horizontal="right"/>
    </xf>
    <xf numFmtId="4" fontId="8" fillId="0" borderId="24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0" fontId="0" fillId="2" borderId="28" xfId="0" applyFill="1" applyBorder="1"/>
    <xf numFmtId="0" fontId="7" fillId="2" borderId="29" xfId="0" applyFont="1" applyFill="1" applyBorder="1"/>
    <xf numFmtId="0" fontId="0" fillId="2" borderId="29" xfId="0" applyFill="1" applyBorder="1"/>
    <xf numFmtId="4" fontId="0" fillId="2" borderId="48" xfId="0" applyNumberFormat="1" applyFill="1" applyBorder="1"/>
    <xf numFmtId="4" fontId="0" fillId="2" borderId="28" xfId="0" applyNumberFormat="1" applyFill="1" applyBorder="1"/>
    <xf numFmtId="4" fontId="0" fillId="2" borderId="29" xfId="0" applyNumberFormat="1" applyFill="1" applyBorder="1"/>
    <xf numFmtId="3" fontId="11" fillId="0" borderId="0" xfId="0" applyNumberFormat="1" applyFont="1"/>
    <xf numFmtId="4" fontId="11" fillId="0" borderId="0" xfId="0" applyNumberFormat="1" applyFont="1"/>
    <xf numFmtId="4" fontId="0" fillId="0" borderId="0" xfId="0" applyNumberFormat="1"/>
    <xf numFmtId="0" fontId="10" fillId="0" borderId="0" xfId="1"/>
    <xf numFmtId="0" fontId="13" fillId="0" borderId="0" xfId="1" applyFont="1" applyAlignment="1">
      <alignment horizontal="centerContinuous"/>
    </xf>
    <xf numFmtId="0" fontId="14" fillId="0" borderId="0" xfId="1" applyFont="1" applyAlignment="1">
      <alignment horizontal="centerContinuous"/>
    </xf>
    <xf numFmtId="0" fontId="14" fillId="0" borderId="0" xfId="1" applyFont="1" applyAlignment="1">
      <alignment horizontal="right"/>
    </xf>
    <xf numFmtId="0" fontId="11" fillId="0" borderId="41" xfId="1" applyFont="1" applyBorder="1" applyAlignment="1">
      <alignment horizontal="right"/>
    </xf>
    <xf numFmtId="0" fontId="10" fillId="0" borderId="40" xfId="1" applyBorder="1" applyAlignment="1">
      <alignment horizontal="left"/>
    </xf>
    <xf numFmtId="0" fontId="10" fillId="0" borderId="42" xfId="1" applyBorder="1"/>
    <xf numFmtId="0" fontId="11" fillId="0" borderId="0" xfId="1" applyFont="1"/>
    <xf numFmtId="0" fontId="10" fillId="0" borderId="0" xfId="1" applyFont="1"/>
    <xf numFmtId="0" fontId="10" fillId="0" borderId="0" xfId="1" applyAlignment="1">
      <alignment horizontal="right"/>
    </xf>
    <xf numFmtId="0" fontId="10" fillId="0" borderId="0" xfId="1" applyAlignment="1"/>
    <xf numFmtId="49" fontId="15" fillId="2" borderId="10" xfId="1" applyNumberFormat="1" applyFont="1" applyFill="1" applyBorder="1"/>
    <xf numFmtId="0" fontId="15" fillId="2" borderId="8" xfId="1" applyFont="1" applyFill="1" applyBorder="1" applyAlignment="1">
      <alignment horizontal="center"/>
    </xf>
    <xf numFmtId="0" fontId="15" fillId="2" borderId="8" xfId="1" applyNumberFormat="1" applyFont="1" applyFill="1" applyBorder="1" applyAlignment="1">
      <alignment horizontal="center"/>
    </xf>
    <xf numFmtId="0" fontId="15" fillId="2" borderId="10" xfId="1" applyFont="1" applyFill="1" applyBorder="1" applyAlignment="1">
      <alignment horizontal="center"/>
    </xf>
    <xf numFmtId="0" fontId="7" fillId="0" borderId="49" xfId="1" applyFont="1" applyBorder="1" applyAlignment="1">
      <alignment horizontal="center"/>
    </xf>
    <xf numFmtId="49" fontId="7" fillId="0" borderId="49" xfId="1" applyNumberFormat="1" applyFont="1" applyBorder="1" applyAlignment="1">
      <alignment horizontal="left"/>
    </xf>
    <xf numFmtId="0" fontId="7" fillId="0" borderId="50" xfId="1" applyFont="1" applyBorder="1"/>
    <xf numFmtId="0" fontId="10" fillId="0" borderId="9" xfId="1" applyBorder="1" applyAlignment="1">
      <alignment horizontal="center"/>
    </xf>
    <xf numFmtId="0" fontId="10" fillId="0" borderId="9" xfId="1" applyNumberFormat="1" applyBorder="1" applyAlignment="1">
      <alignment horizontal="right"/>
    </xf>
    <xf numFmtId="0" fontId="10" fillId="0" borderId="8" xfId="1" applyNumberFormat="1" applyBorder="1"/>
    <xf numFmtId="0" fontId="10" fillId="0" borderId="0" xfId="1" applyNumberFormat="1"/>
    <xf numFmtId="0" fontId="16" fillId="0" borderId="0" xfId="1" applyFont="1"/>
    <xf numFmtId="0" fontId="9" fillId="0" borderId="51" xfId="1" applyFont="1" applyBorder="1" applyAlignment="1">
      <alignment horizontal="center" vertical="top"/>
    </xf>
    <xf numFmtId="49" fontId="9" fillId="0" borderId="51" xfId="1" applyNumberFormat="1" applyFont="1" applyBorder="1" applyAlignment="1">
      <alignment horizontal="left" vertical="top"/>
    </xf>
    <xf numFmtId="0" fontId="9" fillId="0" borderId="51" xfId="1" applyFont="1" applyBorder="1" applyAlignment="1">
      <alignment vertical="top" wrapText="1"/>
    </xf>
    <xf numFmtId="49" fontId="17" fillId="0" borderId="51" xfId="1" applyNumberFormat="1" applyFont="1" applyBorder="1" applyAlignment="1">
      <alignment horizontal="center" shrinkToFit="1"/>
    </xf>
    <xf numFmtId="4" fontId="17" fillId="0" borderId="51" xfId="1" applyNumberFormat="1" applyFont="1" applyBorder="1" applyAlignment="1">
      <alignment horizontal="right"/>
    </xf>
    <xf numFmtId="4" fontId="17" fillId="0" borderId="51" xfId="1" applyNumberFormat="1" applyFont="1" applyBorder="1"/>
    <xf numFmtId="0" fontId="18" fillId="0" borderId="0" xfId="1" applyFont="1"/>
    <xf numFmtId="0" fontId="10" fillId="2" borderId="10" xfId="1" applyFill="1" applyBorder="1" applyAlignment="1">
      <alignment horizontal="center"/>
    </xf>
    <xf numFmtId="49" fontId="19" fillId="2" borderId="10" xfId="1" applyNumberFormat="1" applyFont="1" applyFill="1" applyBorder="1" applyAlignment="1">
      <alignment horizontal="left"/>
    </xf>
    <xf numFmtId="0" fontId="19" fillId="2" borderId="50" xfId="1" applyFont="1" applyFill="1" applyBorder="1"/>
    <xf numFmtId="0" fontId="10" fillId="2" borderId="9" xfId="1" applyFill="1" applyBorder="1" applyAlignment="1">
      <alignment horizontal="center"/>
    </xf>
    <xf numFmtId="4" fontId="10" fillId="2" borderId="9" xfId="1" applyNumberFormat="1" applyFill="1" applyBorder="1" applyAlignment="1">
      <alignment horizontal="right"/>
    </xf>
    <xf numFmtId="4" fontId="10" fillId="2" borderId="8" xfId="1" applyNumberFormat="1" applyFill="1" applyBorder="1" applyAlignment="1">
      <alignment horizontal="right"/>
    </xf>
    <xf numFmtId="4" fontId="7" fillId="2" borderId="10" xfId="1" applyNumberFormat="1" applyFont="1" applyFill="1" applyBorder="1"/>
    <xf numFmtId="3" fontId="10" fillId="0" borderId="0" xfId="1" applyNumberFormat="1"/>
    <xf numFmtId="0" fontId="10" fillId="0" borderId="0" xfId="1" applyBorder="1"/>
    <xf numFmtId="0" fontId="20" fillId="0" borderId="0" xfId="1" applyFont="1" applyAlignment="1"/>
    <xf numFmtId="0" fontId="21" fillId="0" borderId="0" xfId="1" applyFont="1" applyBorder="1"/>
    <xf numFmtId="3" fontId="21" fillId="0" borderId="0" xfId="1" applyNumberFormat="1" applyFont="1" applyBorder="1" applyAlignment="1">
      <alignment horizontal="right"/>
    </xf>
    <xf numFmtId="4" fontId="21" fillId="0" borderId="0" xfId="1" applyNumberFormat="1" applyFont="1" applyBorder="1"/>
    <xf numFmtId="0" fontId="20" fillId="0" borderId="0" xfId="1" applyFont="1" applyBorder="1" applyAlignment="1"/>
    <xf numFmtId="0" fontId="10" fillId="0" borderId="0" xfId="1" applyBorder="1" applyAlignment="1">
      <alignment horizontal="right"/>
    </xf>
    <xf numFmtId="49" fontId="11" fillId="0" borderId="12" xfId="0" applyNumberFormat="1" applyFont="1" applyBorder="1"/>
    <xf numFmtId="3" fontId="8" fillId="0" borderId="13" xfId="0" applyNumberFormat="1" applyFont="1" applyBorder="1"/>
    <xf numFmtId="3" fontId="8" fillId="0" borderId="49" xfId="0" applyNumberFormat="1" applyFont="1" applyBorder="1"/>
    <xf numFmtId="3" fontId="8" fillId="0" borderId="52" xfId="0" applyNumberFormat="1" applyFont="1" applyBorder="1"/>
    <xf numFmtId="166" fontId="0" fillId="0" borderId="50" xfId="0" applyNumberFormat="1" applyBorder="1" applyAlignment="1">
      <alignment horizontal="right" indent="2"/>
    </xf>
    <xf numFmtId="166" fontId="0" fillId="0" borderId="15" xfId="0" applyNumberFormat="1" applyBorder="1" applyAlignment="1">
      <alignment horizontal="right" indent="2"/>
    </xf>
    <xf numFmtId="166" fontId="6" fillId="2" borderId="53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0" fillId="0" borderId="28" xfId="0" applyBorder="1" applyAlignment="1">
      <alignment horizontal="center" shrinkToFit="1"/>
    </xf>
    <xf numFmtId="0" fontId="0" fillId="0" borderId="30" xfId="0" applyBorder="1" applyAlignment="1">
      <alignment horizontal="center" shrinkToFit="1"/>
    </xf>
    <xf numFmtId="0" fontId="10" fillId="0" borderId="54" xfId="1" applyFont="1" applyBorder="1" applyAlignment="1">
      <alignment horizontal="center"/>
    </xf>
    <xf numFmtId="0" fontId="10" fillId="0" borderId="55" xfId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10" fillId="0" borderId="57" xfId="1" applyFont="1" applyBorder="1" applyAlignment="1">
      <alignment horizontal="center"/>
    </xf>
    <xf numFmtId="0" fontId="10" fillId="0" borderId="58" xfId="1" applyFont="1" applyBorder="1" applyAlignment="1">
      <alignment horizontal="left"/>
    </xf>
    <xf numFmtId="0" fontId="10" fillId="0" borderId="43" xfId="1" applyFont="1" applyBorder="1" applyAlignment="1">
      <alignment horizontal="left"/>
    </xf>
    <xf numFmtId="0" fontId="10" fillId="0" borderId="59" xfId="1" applyFont="1" applyBorder="1" applyAlignment="1">
      <alignment horizontal="left"/>
    </xf>
    <xf numFmtId="3" fontId="7" fillId="2" borderId="29" xfId="0" applyNumberFormat="1" applyFont="1" applyFill="1" applyBorder="1" applyAlignment="1">
      <alignment horizontal="right"/>
    </xf>
    <xf numFmtId="3" fontId="7" fillId="2" borderId="48" xfId="0" applyNumberFormat="1" applyFont="1" applyFill="1" applyBorder="1" applyAlignment="1">
      <alignment horizontal="right"/>
    </xf>
    <xf numFmtId="0" fontId="12" fillId="0" borderId="0" xfId="1" applyFont="1" applyAlignment="1">
      <alignment horizontal="center"/>
    </xf>
    <xf numFmtId="49" fontId="10" fillId="0" borderId="56" xfId="1" applyNumberFormat="1" applyFont="1" applyBorder="1" applyAlignment="1">
      <alignment horizontal="center"/>
    </xf>
    <xf numFmtId="0" fontId="10" fillId="0" borderId="58" xfId="1" applyBorder="1" applyAlignment="1">
      <alignment horizontal="center" shrinkToFit="1"/>
    </xf>
    <xf numFmtId="0" fontId="10" fillId="0" borderId="43" xfId="1" applyBorder="1" applyAlignment="1">
      <alignment horizontal="center" shrinkToFit="1"/>
    </xf>
    <xf numFmtId="0" fontId="10" fillId="0" borderId="59" xfId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workbookViewId="0"/>
  </sheetViews>
  <sheetFormatPr defaultRowHeight="12.75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>
      <c r="A1" s="1" t="s">
        <v>213</v>
      </c>
      <c r="B1" s="2"/>
      <c r="C1" s="2"/>
      <c r="D1" s="2"/>
      <c r="E1" s="2"/>
      <c r="F1" s="2"/>
      <c r="G1" s="2"/>
    </row>
    <row r="2" spans="1:57" ht="12.75" customHeight="1">
      <c r="A2" s="3" t="s">
        <v>0</v>
      </c>
      <c r="B2" s="4"/>
      <c r="C2" s="5" t="str">
        <f ca="1">Rekapitulace!H1</f>
        <v>029c</v>
      </c>
      <c r="D2" s="5">
        <f ca="1">Rekapitulace!G2</f>
        <v>0</v>
      </c>
      <c r="E2" s="4"/>
      <c r="F2" s="6" t="s">
        <v>1</v>
      </c>
      <c r="G2" s="7"/>
    </row>
    <row r="3" spans="1:57" ht="3" hidden="1" customHeight="1">
      <c r="A3" s="8"/>
      <c r="B3" s="9"/>
      <c r="C3" s="10"/>
      <c r="D3" s="10"/>
      <c r="E3" s="9"/>
      <c r="F3" s="11"/>
      <c r="G3" s="12"/>
    </row>
    <row r="4" spans="1:5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57" ht="12.95" customHeight="1">
      <c r="A5" s="15" t="s">
        <v>77</v>
      </c>
      <c r="B5" s="16"/>
      <c r="C5" s="17" t="s">
        <v>78</v>
      </c>
      <c r="D5" s="18"/>
      <c r="E5" s="19"/>
      <c r="F5" s="11" t="s">
        <v>6</v>
      </c>
      <c r="G5" s="12"/>
    </row>
    <row r="6" spans="1:57" ht="12.9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>
        <v>0</v>
      </c>
      <c r="O6" s="22"/>
    </row>
    <row r="7" spans="1:57" ht="12.95" customHeight="1">
      <c r="A7" s="23" t="s">
        <v>75</v>
      </c>
      <c r="B7" s="24"/>
      <c r="C7" s="25" t="s">
        <v>76</v>
      </c>
      <c r="D7" s="26"/>
      <c r="E7" s="26"/>
      <c r="F7" s="27" t="s">
        <v>10</v>
      </c>
      <c r="G7" s="21">
        <f ca="1">IF(PocetMJ=0,,ROUND((F30+F32)/PocetMJ,1))</f>
        <v>0</v>
      </c>
    </row>
    <row r="8" spans="1:57">
      <c r="A8" s="28" t="s">
        <v>11</v>
      </c>
      <c r="B8" s="11"/>
      <c r="C8" s="202"/>
      <c r="D8" s="202"/>
      <c r="E8" s="203"/>
      <c r="F8" s="29" t="s">
        <v>12</v>
      </c>
      <c r="G8" s="30"/>
      <c r="H8" s="31"/>
      <c r="I8" s="32"/>
    </row>
    <row r="9" spans="1:57">
      <c r="A9" s="28" t="s">
        <v>13</v>
      </c>
      <c r="B9" s="11"/>
      <c r="C9" s="202">
        <f ca="1">Projektant</f>
        <v>0</v>
      </c>
      <c r="D9" s="202"/>
      <c r="E9" s="203"/>
      <c r="F9" s="11"/>
      <c r="G9" s="33"/>
      <c r="H9" s="34"/>
    </row>
    <row r="10" spans="1:57">
      <c r="A10" s="28" t="s">
        <v>14</v>
      </c>
      <c r="B10" s="11"/>
      <c r="C10" s="202"/>
      <c r="D10" s="202"/>
      <c r="E10" s="202"/>
      <c r="F10" s="35"/>
      <c r="G10" s="36"/>
      <c r="H10" s="37"/>
    </row>
    <row r="11" spans="1:57" ht="13.5" customHeight="1">
      <c r="A11" s="28" t="s">
        <v>15</v>
      </c>
      <c r="B11" s="11"/>
      <c r="C11" s="202"/>
      <c r="D11" s="202"/>
      <c r="E11" s="202"/>
      <c r="F11" s="38" t="s">
        <v>16</v>
      </c>
      <c r="G11" s="39" t="s">
        <v>75</v>
      </c>
      <c r="H11" s="34"/>
      <c r="BA11" s="40"/>
      <c r="BB11" s="40"/>
      <c r="BC11" s="40"/>
      <c r="BD11" s="40"/>
      <c r="BE11" s="40"/>
    </row>
    <row r="12" spans="1:57" ht="12.75" customHeight="1">
      <c r="A12" s="41" t="s">
        <v>17</v>
      </c>
      <c r="B12" s="9"/>
      <c r="C12" s="204"/>
      <c r="D12" s="204"/>
      <c r="E12" s="204"/>
      <c r="F12" s="42" t="s">
        <v>18</v>
      </c>
      <c r="G12" s="43"/>
      <c r="H12" s="34"/>
    </row>
    <row r="13" spans="1:57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5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57" ht="15.95" customHeight="1">
      <c r="A15" s="53"/>
      <c r="B15" s="54" t="s">
        <v>22</v>
      </c>
      <c r="C15" s="55">
        <f ca="1">HSV</f>
        <v>0</v>
      </c>
      <c r="D15" s="56" t="str">
        <f ca="1">Rekapitulace!A21</f>
        <v>Ztížené výrobní podmínky</v>
      </c>
      <c r="E15" s="57"/>
      <c r="F15" s="58"/>
      <c r="G15" s="55">
        <f ca="1">Rekapitulace!I21</f>
        <v>0</v>
      </c>
    </row>
    <row r="16" spans="1:57" ht="15.95" customHeight="1">
      <c r="A16" s="53" t="s">
        <v>23</v>
      </c>
      <c r="B16" s="54" t="s">
        <v>24</v>
      </c>
      <c r="C16" s="55">
        <f ca="1">PSV</f>
        <v>0</v>
      </c>
      <c r="D16" s="59" t="str">
        <f ca="1">Rekapitulace!A22</f>
        <v>Oborová přirážka</v>
      </c>
      <c r="E16" s="60"/>
      <c r="F16" s="61"/>
      <c r="G16" s="55">
        <f ca="1">Rekapitulace!I22</f>
        <v>0</v>
      </c>
    </row>
    <row r="17" spans="1:7" ht="15.95" customHeight="1">
      <c r="A17" s="53" t="s">
        <v>25</v>
      </c>
      <c r="B17" s="54" t="s">
        <v>26</v>
      </c>
      <c r="C17" s="55">
        <f ca="1">Mont</f>
        <v>0</v>
      </c>
      <c r="D17" s="59" t="str">
        <f ca="1">Rekapitulace!A23</f>
        <v>Přesun stavebních kapacit</v>
      </c>
      <c r="E17" s="60"/>
      <c r="F17" s="61"/>
      <c r="G17" s="55">
        <f ca="1">Rekapitulace!I23</f>
        <v>0</v>
      </c>
    </row>
    <row r="18" spans="1:7" ht="15.95" customHeight="1">
      <c r="A18" s="62" t="s">
        <v>27</v>
      </c>
      <c r="B18" s="63" t="s">
        <v>28</v>
      </c>
      <c r="C18" s="55">
        <f ca="1">Dodavka</f>
        <v>0</v>
      </c>
      <c r="D18" s="59" t="str">
        <f ca="1">Rekapitulace!A24</f>
        <v>Mimostaveništní doprava</v>
      </c>
      <c r="E18" s="60"/>
      <c r="F18" s="61"/>
      <c r="G18" s="55">
        <f ca="1">Rekapitulace!I24</f>
        <v>0</v>
      </c>
    </row>
    <row r="19" spans="1:7" ht="15.95" customHeight="1">
      <c r="A19" s="64" t="s">
        <v>29</v>
      </c>
      <c r="B19" s="54"/>
      <c r="C19" s="55">
        <f>SUM(C15:C18)</f>
        <v>0</v>
      </c>
      <c r="D19" s="65" t="str">
        <f ca="1">Rekapitulace!A25</f>
        <v>Zařízení staveniště</v>
      </c>
      <c r="E19" s="60"/>
      <c r="F19" s="61"/>
      <c r="G19" s="55">
        <f ca="1">Rekapitulace!I25</f>
        <v>0</v>
      </c>
    </row>
    <row r="20" spans="1:7" ht="15.95" customHeight="1">
      <c r="A20" s="64"/>
      <c r="B20" s="54"/>
      <c r="C20" s="55"/>
      <c r="D20" s="59" t="str">
        <f ca="1">Rekapitulace!A26</f>
        <v>Provoz investora</v>
      </c>
      <c r="E20" s="60"/>
      <c r="F20" s="61"/>
      <c r="G20" s="55">
        <f ca="1">Rekapitulace!I26</f>
        <v>0</v>
      </c>
    </row>
    <row r="21" spans="1:7" ht="15.95" customHeight="1">
      <c r="A21" s="64" t="s">
        <v>30</v>
      </c>
      <c r="B21" s="54"/>
      <c r="C21" s="55">
        <f ca="1">HZS</f>
        <v>0</v>
      </c>
      <c r="D21" s="59" t="str">
        <f ca="1">Rekapitulace!A27</f>
        <v>Kompletační činnost (IČD)</v>
      </c>
      <c r="E21" s="60"/>
      <c r="F21" s="61"/>
      <c r="G21" s="55">
        <f ca="1">Rekapitulace!I27</f>
        <v>0</v>
      </c>
    </row>
    <row r="22" spans="1:7" ht="15.95" customHeight="1">
      <c r="A22" s="66" t="s">
        <v>31</v>
      </c>
      <c r="B22" s="34"/>
      <c r="C22" s="55">
        <f>C19+C21</f>
        <v>0</v>
      </c>
      <c r="D22" s="59" t="s">
        <v>32</v>
      </c>
      <c r="E22" s="60"/>
      <c r="F22" s="61"/>
      <c r="G22" s="55">
        <f>G23-SUM(G15:G21)</f>
        <v>0</v>
      </c>
    </row>
    <row r="23" spans="1:7" ht="15.95" customHeight="1" thickBot="1">
      <c r="A23" s="205" t="s">
        <v>33</v>
      </c>
      <c r="B23" s="206"/>
      <c r="C23" s="67">
        <f>C22+G23</f>
        <v>0</v>
      </c>
      <c r="D23" s="68" t="s">
        <v>34</v>
      </c>
      <c r="E23" s="69"/>
      <c r="F23" s="70"/>
      <c r="G23" s="55">
        <f ca="1">VRN</f>
        <v>0</v>
      </c>
    </row>
    <row r="24" spans="1:7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>
      <c r="A25" s="66" t="s">
        <v>38</v>
      </c>
      <c r="B25" s="34"/>
      <c r="C25" s="76"/>
      <c r="D25" s="34" t="s">
        <v>38</v>
      </c>
      <c r="F25" s="77" t="s">
        <v>38</v>
      </c>
      <c r="G25" s="78"/>
    </row>
    <row r="26" spans="1:7" ht="37.5" customHeight="1">
      <c r="A26" s="66" t="s">
        <v>39</v>
      </c>
      <c r="B26" s="79"/>
      <c r="C26" s="76"/>
      <c r="D26" s="34" t="s">
        <v>39</v>
      </c>
      <c r="F26" s="77" t="s">
        <v>39</v>
      </c>
      <c r="G26" s="78"/>
    </row>
    <row r="27" spans="1:7">
      <c r="A27" s="66"/>
      <c r="B27" s="80"/>
      <c r="C27" s="76"/>
      <c r="D27" s="34"/>
      <c r="F27" s="77"/>
      <c r="G27" s="78"/>
    </row>
    <row r="28" spans="1:7">
      <c r="A28" s="66" t="s">
        <v>40</v>
      </c>
      <c r="B28" s="34"/>
      <c r="C28" s="76"/>
      <c r="D28" s="77" t="s">
        <v>41</v>
      </c>
      <c r="E28" s="76"/>
      <c r="F28" s="81" t="s">
        <v>41</v>
      </c>
      <c r="G28" s="78"/>
    </row>
    <row r="29" spans="1:7" ht="69" customHeight="1">
      <c r="A29" s="66"/>
      <c r="B29" s="34"/>
      <c r="C29" s="82"/>
      <c r="D29" s="83"/>
      <c r="E29" s="82"/>
      <c r="F29" s="34"/>
      <c r="G29" s="78"/>
    </row>
    <row r="30" spans="1:7">
      <c r="A30" s="84" t="s">
        <v>42</v>
      </c>
      <c r="B30" s="85"/>
      <c r="C30" s="86">
        <v>21</v>
      </c>
      <c r="D30" s="85" t="s">
        <v>43</v>
      </c>
      <c r="E30" s="87"/>
      <c r="F30" s="196">
        <f>ROUND(C23-F32,0)</f>
        <v>0</v>
      </c>
      <c r="G30" s="197"/>
    </row>
    <row r="31" spans="1:7">
      <c r="A31" s="84" t="s">
        <v>44</v>
      </c>
      <c r="B31" s="85"/>
      <c r="C31" s="86">
        <f ca="1">SazbaDPH1</f>
        <v>21</v>
      </c>
      <c r="D31" s="85" t="s">
        <v>45</v>
      </c>
      <c r="E31" s="87"/>
      <c r="F31" s="196">
        <f>ROUND(PRODUCT(F30,C31/100),1)</f>
        <v>0</v>
      </c>
      <c r="G31" s="197"/>
    </row>
    <row r="32" spans="1:7">
      <c r="A32" s="84" t="s">
        <v>42</v>
      </c>
      <c r="B32" s="85"/>
      <c r="C32" s="86">
        <v>0</v>
      </c>
      <c r="D32" s="85" t="s">
        <v>45</v>
      </c>
      <c r="E32" s="87"/>
      <c r="F32" s="196">
        <v>0</v>
      </c>
      <c r="G32" s="197"/>
    </row>
    <row r="33" spans="1:8">
      <c r="A33" s="84" t="s">
        <v>44</v>
      </c>
      <c r="B33" s="88"/>
      <c r="C33" s="89">
        <f ca="1">SazbaDPH2</f>
        <v>0</v>
      </c>
      <c r="D33" s="85" t="s">
        <v>45</v>
      </c>
      <c r="E33" s="61"/>
      <c r="F33" s="196">
        <f>ROUND(PRODUCT(F32,C33/100),1)</f>
        <v>0</v>
      </c>
      <c r="G33" s="197"/>
    </row>
    <row r="34" spans="1:8" s="93" customFormat="1" ht="19.5" customHeight="1" thickBot="1">
      <c r="A34" s="90" t="s">
        <v>46</v>
      </c>
      <c r="B34" s="91"/>
      <c r="C34" s="91"/>
      <c r="D34" s="91"/>
      <c r="E34" s="92"/>
      <c r="F34" s="198">
        <f>CEILING(SUM(F30:F33),IF(SUM(F30:F33)&gt;=0,1,-1))</f>
        <v>0</v>
      </c>
      <c r="G34" s="199"/>
    </row>
    <row r="36" spans="1:8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01"/>
      <c r="C37" s="201"/>
      <c r="D37" s="201"/>
      <c r="E37" s="201"/>
      <c r="F37" s="201"/>
      <c r="G37" s="201"/>
      <c r="H37" t="s">
        <v>5</v>
      </c>
    </row>
    <row r="38" spans="1:8" ht="12.75" customHeight="1">
      <c r="A38" s="95"/>
      <c r="B38" s="201"/>
      <c r="C38" s="201"/>
      <c r="D38" s="201"/>
      <c r="E38" s="201"/>
      <c r="F38" s="201"/>
      <c r="G38" s="201"/>
      <c r="H38" t="s">
        <v>5</v>
      </c>
    </row>
    <row r="39" spans="1:8">
      <c r="A39" s="95"/>
      <c r="B39" s="201"/>
      <c r="C39" s="201"/>
      <c r="D39" s="201"/>
      <c r="E39" s="201"/>
      <c r="F39" s="201"/>
      <c r="G39" s="201"/>
      <c r="H39" t="s">
        <v>5</v>
      </c>
    </row>
    <row r="40" spans="1:8">
      <c r="A40" s="95"/>
      <c r="B40" s="201"/>
      <c r="C40" s="201"/>
      <c r="D40" s="201"/>
      <c r="E40" s="201"/>
      <c r="F40" s="201"/>
      <c r="G40" s="201"/>
      <c r="H40" t="s">
        <v>5</v>
      </c>
    </row>
    <row r="41" spans="1:8">
      <c r="A41" s="95"/>
      <c r="B41" s="201"/>
      <c r="C41" s="201"/>
      <c r="D41" s="201"/>
      <c r="E41" s="201"/>
      <c r="F41" s="201"/>
      <c r="G41" s="201"/>
      <c r="H41" t="s">
        <v>5</v>
      </c>
    </row>
    <row r="42" spans="1:8">
      <c r="A42" s="95"/>
      <c r="B42" s="201"/>
      <c r="C42" s="201"/>
      <c r="D42" s="201"/>
      <c r="E42" s="201"/>
      <c r="F42" s="201"/>
      <c r="G42" s="201"/>
      <c r="H42" t="s">
        <v>5</v>
      </c>
    </row>
    <row r="43" spans="1:8">
      <c r="A43" s="95"/>
      <c r="B43" s="201"/>
      <c r="C43" s="201"/>
      <c r="D43" s="201"/>
      <c r="E43" s="201"/>
      <c r="F43" s="201"/>
      <c r="G43" s="201"/>
      <c r="H43" t="s">
        <v>5</v>
      </c>
    </row>
    <row r="44" spans="1:8">
      <c r="A44" s="95"/>
      <c r="B44" s="201"/>
      <c r="C44" s="201"/>
      <c r="D44" s="201"/>
      <c r="E44" s="201"/>
      <c r="F44" s="201"/>
      <c r="G44" s="201"/>
      <c r="H44" t="s">
        <v>5</v>
      </c>
    </row>
    <row r="45" spans="1:8" ht="0.75" customHeight="1">
      <c r="A45" s="95"/>
      <c r="B45" s="201"/>
      <c r="C45" s="201"/>
      <c r="D45" s="201"/>
      <c r="E45" s="201"/>
      <c r="F45" s="201"/>
      <c r="G45" s="201"/>
      <c r="H45" t="s">
        <v>5</v>
      </c>
    </row>
    <row r="46" spans="1:8">
      <c r="B46" s="200"/>
      <c r="C46" s="200"/>
      <c r="D46" s="200"/>
      <c r="E46" s="200"/>
      <c r="F46" s="200"/>
      <c r="G46" s="200"/>
    </row>
    <row r="47" spans="1:8">
      <c r="B47" s="200"/>
      <c r="C47" s="200"/>
      <c r="D47" s="200"/>
      <c r="E47" s="200"/>
      <c r="F47" s="200"/>
      <c r="G47" s="200"/>
    </row>
    <row r="48" spans="1:8">
      <c r="B48" s="200"/>
      <c r="C48" s="200"/>
      <c r="D48" s="200"/>
      <c r="E48" s="200"/>
      <c r="F48" s="200"/>
      <c r="G48" s="200"/>
    </row>
    <row r="49" spans="2:7">
      <c r="B49" s="200"/>
      <c r="C49" s="200"/>
      <c r="D49" s="200"/>
      <c r="E49" s="200"/>
      <c r="F49" s="200"/>
      <c r="G49" s="200"/>
    </row>
    <row r="50" spans="2:7">
      <c r="B50" s="200"/>
      <c r="C50" s="200"/>
      <c r="D50" s="200"/>
      <c r="E50" s="200"/>
      <c r="F50" s="200"/>
      <c r="G50" s="200"/>
    </row>
    <row r="51" spans="2:7">
      <c r="B51" s="200"/>
      <c r="C51" s="200"/>
      <c r="D51" s="200"/>
      <c r="E51" s="200"/>
      <c r="F51" s="200"/>
      <c r="G51" s="200"/>
    </row>
    <row r="52" spans="2:7">
      <c r="B52" s="200"/>
      <c r="C52" s="200"/>
      <c r="D52" s="200"/>
      <c r="E52" s="200"/>
      <c r="F52" s="200"/>
      <c r="G52" s="200"/>
    </row>
    <row r="53" spans="2:7">
      <c r="B53" s="200"/>
      <c r="C53" s="200"/>
      <c r="D53" s="200"/>
      <c r="E53" s="200"/>
      <c r="F53" s="200"/>
      <c r="G53" s="200"/>
    </row>
    <row r="54" spans="2:7">
      <c r="B54" s="200"/>
      <c r="C54" s="200"/>
      <c r="D54" s="200"/>
      <c r="E54" s="200"/>
      <c r="F54" s="200"/>
      <c r="G54" s="200"/>
    </row>
    <row r="55" spans="2:7">
      <c r="B55" s="200"/>
      <c r="C55" s="200"/>
      <c r="D55" s="200"/>
      <c r="E55" s="200"/>
      <c r="F55" s="200"/>
      <c r="G55" s="200"/>
    </row>
  </sheetData>
  <mergeCells count="22">
    <mergeCell ref="B53:G53"/>
    <mergeCell ref="B54:G54"/>
    <mergeCell ref="B55:G55"/>
    <mergeCell ref="F30:G30"/>
    <mergeCell ref="B46:G46"/>
    <mergeCell ref="B47:G47"/>
    <mergeCell ref="B48:G48"/>
    <mergeCell ref="B49:G49"/>
    <mergeCell ref="B52:G52"/>
    <mergeCell ref="C8:E8"/>
    <mergeCell ref="C9:E9"/>
    <mergeCell ref="C10:E10"/>
    <mergeCell ref="C11:E11"/>
    <mergeCell ref="C12:E12"/>
    <mergeCell ref="A23:B23"/>
    <mergeCell ref="F31:G31"/>
    <mergeCell ref="F32:G32"/>
    <mergeCell ref="F33:G33"/>
    <mergeCell ref="F34:G34"/>
    <mergeCell ref="B50:G50"/>
    <mergeCell ref="B51:G51"/>
    <mergeCell ref="B37:G45"/>
  </mergeCells>
  <phoneticPr fontId="0" type="noConversion"/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80"/>
  <sheetViews>
    <sheetView tabSelected="1" workbookViewId="0">
      <selection activeCell="H29" sqref="H29:I29"/>
    </sheetView>
  </sheetViews>
  <sheetFormatPr defaultRowHeight="12.75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>
      <c r="A1" s="207" t="s">
        <v>48</v>
      </c>
      <c r="B1" s="208"/>
      <c r="C1" s="96" t="str">
        <f ca="1">CONCATENATE(cislostavby," ",nazevstavby)</f>
        <v>029/14 Sportovní hala na parc.č. 641,  642</v>
      </c>
      <c r="D1" s="97"/>
      <c r="E1" s="98"/>
      <c r="F1" s="97"/>
      <c r="G1" s="99" t="s">
        <v>49</v>
      </c>
      <c r="H1" s="100" t="s">
        <v>77</v>
      </c>
      <c r="I1" s="101"/>
    </row>
    <row r="2" spans="1:9" ht="13.5" thickBot="1">
      <c r="A2" s="209" t="s">
        <v>50</v>
      </c>
      <c r="B2" s="210"/>
      <c r="C2" s="102" t="str">
        <f ca="1">CONCATENATE(cisloobjektu," ",nazevobjektu)</f>
        <v>029c Vytápění</v>
      </c>
      <c r="D2" s="103"/>
      <c r="E2" s="104"/>
      <c r="F2" s="103"/>
      <c r="G2" s="211"/>
      <c r="H2" s="212"/>
      <c r="I2" s="213"/>
    </row>
    <row r="3" spans="1:9" ht="13.5" thickTop="1">
      <c r="F3" s="34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/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>
      <c r="A7" s="192" t="str">
        <f ca="1">Položky!B7</f>
        <v>713</v>
      </c>
      <c r="B7" s="114" t="str">
        <f ca="1">Položky!C7</f>
        <v>Izolace tepelné</v>
      </c>
      <c r="D7" s="115"/>
      <c r="E7" s="193">
        <f ca="1">Položky!BA12</f>
        <v>0</v>
      </c>
      <c r="F7" s="194">
        <f ca="1">Položky!BB12</f>
        <v>0</v>
      </c>
      <c r="G7" s="194">
        <f ca="1">Položky!BC12</f>
        <v>0</v>
      </c>
      <c r="H7" s="194">
        <f ca="1">Položky!BD12</f>
        <v>0</v>
      </c>
      <c r="I7" s="195">
        <f ca="1">Položky!BE12</f>
        <v>0</v>
      </c>
    </row>
    <row r="8" spans="1:9" s="34" customFormat="1">
      <c r="A8" s="192" t="str">
        <f ca="1">Položky!B13</f>
        <v>731</v>
      </c>
      <c r="B8" s="114" t="str">
        <f ca="1">Položky!C13</f>
        <v>Kotelny</v>
      </c>
      <c r="D8" s="115"/>
      <c r="E8" s="193">
        <f ca="1">Položky!BA18</f>
        <v>0</v>
      </c>
      <c r="F8" s="194">
        <f ca="1">Položky!BB18</f>
        <v>0</v>
      </c>
      <c r="G8" s="194">
        <f ca="1">Položky!BC18</f>
        <v>0</v>
      </c>
      <c r="H8" s="194">
        <f ca="1">Položky!BD18</f>
        <v>0</v>
      </c>
      <c r="I8" s="195">
        <f ca="1">Položky!BE18</f>
        <v>0</v>
      </c>
    </row>
    <row r="9" spans="1:9" s="34" customFormat="1">
      <c r="A9" s="192" t="str">
        <f ca="1">Položky!B19</f>
        <v>732</v>
      </c>
      <c r="B9" s="114" t="str">
        <f ca="1">Položky!C19</f>
        <v>Strojovny</v>
      </c>
      <c r="D9" s="115"/>
      <c r="E9" s="193">
        <f ca="1">Položky!BA25</f>
        <v>0</v>
      </c>
      <c r="F9" s="194">
        <f ca="1">Položky!BB25</f>
        <v>0</v>
      </c>
      <c r="G9" s="194">
        <f ca="1">Položky!BC25</f>
        <v>0</v>
      </c>
      <c r="H9" s="194">
        <f ca="1">Položky!BD25</f>
        <v>0</v>
      </c>
      <c r="I9" s="195">
        <f ca="1">Položky!BE25</f>
        <v>0</v>
      </c>
    </row>
    <row r="10" spans="1:9" s="34" customFormat="1">
      <c r="A10" s="192" t="str">
        <f ca="1">Položky!B26</f>
        <v>733</v>
      </c>
      <c r="B10" s="114" t="str">
        <f ca="1">Položky!C26</f>
        <v>Rozvod potrubí</v>
      </c>
      <c r="D10" s="115"/>
      <c r="E10" s="193">
        <f ca="1">Položky!BA35</f>
        <v>0</v>
      </c>
      <c r="F10" s="194">
        <f ca="1">Položky!BB35</f>
        <v>0</v>
      </c>
      <c r="G10" s="194">
        <f ca="1">Položky!BC35</f>
        <v>0</v>
      </c>
      <c r="H10" s="194">
        <f ca="1">Položky!BD35</f>
        <v>0</v>
      </c>
      <c r="I10" s="195">
        <f ca="1">Položky!BE35</f>
        <v>0</v>
      </c>
    </row>
    <row r="11" spans="1:9" s="34" customFormat="1">
      <c r="A11" s="192" t="str">
        <f ca="1">Položky!B36</f>
        <v>734</v>
      </c>
      <c r="B11" s="114" t="str">
        <f ca="1">Položky!C36</f>
        <v>Armatury</v>
      </c>
      <c r="D11" s="115"/>
      <c r="E11" s="193">
        <f ca="1">Položky!BA53</f>
        <v>0</v>
      </c>
      <c r="F11" s="194">
        <f ca="1">Položky!BB53</f>
        <v>0</v>
      </c>
      <c r="G11" s="194">
        <f ca="1">Položky!BC53</f>
        <v>0</v>
      </c>
      <c r="H11" s="194">
        <f ca="1">Položky!BD53</f>
        <v>0</v>
      </c>
      <c r="I11" s="195">
        <f ca="1">Položky!BE53</f>
        <v>0</v>
      </c>
    </row>
    <row r="12" spans="1:9" s="34" customFormat="1">
      <c r="A12" s="192" t="str">
        <f ca="1">Položky!B54</f>
        <v>735</v>
      </c>
      <c r="B12" s="114" t="str">
        <f ca="1">Položky!C54</f>
        <v>Otopná tělesa</v>
      </c>
      <c r="D12" s="115"/>
      <c r="E12" s="193">
        <f ca="1">Položky!BA60</f>
        <v>0</v>
      </c>
      <c r="F12" s="194">
        <f ca="1">Položky!BB60</f>
        <v>0</v>
      </c>
      <c r="G12" s="194">
        <f ca="1">Položky!BC60</f>
        <v>0</v>
      </c>
      <c r="H12" s="194">
        <f ca="1">Položky!BD60</f>
        <v>0</v>
      </c>
      <c r="I12" s="195">
        <f ca="1">Položky!BE60</f>
        <v>0</v>
      </c>
    </row>
    <row r="13" spans="1:9" s="34" customFormat="1">
      <c r="A13" s="192" t="str">
        <f ca="1">Položky!B61</f>
        <v>736</v>
      </c>
      <c r="B13" s="114" t="str">
        <f ca="1">Položky!C61</f>
        <v>Podlahové vytápění</v>
      </c>
      <c r="D13" s="115"/>
      <c r="E13" s="193">
        <f ca="1">Položky!BA67</f>
        <v>0</v>
      </c>
      <c r="F13" s="194">
        <f ca="1">Položky!BB67</f>
        <v>0</v>
      </c>
      <c r="G13" s="194">
        <f ca="1">Položky!BC67</f>
        <v>0</v>
      </c>
      <c r="H13" s="194">
        <f ca="1">Položky!BD67</f>
        <v>0</v>
      </c>
      <c r="I13" s="195">
        <f ca="1">Položky!BE67</f>
        <v>0</v>
      </c>
    </row>
    <row r="14" spans="1:9" s="34" customFormat="1">
      <c r="A14" s="192" t="str">
        <f ca="1">Položky!B68</f>
        <v>799</v>
      </c>
      <c r="B14" s="114" t="str">
        <f ca="1">Položky!C68</f>
        <v>Ostatní</v>
      </c>
      <c r="D14" s="115"/>
      <c r="E14" s="193">
        <f ca="1">Položky!BA71</f>
        <v>0</v>
      </c>
      <c r="F14" s="194">
        <f ca="1">Položky!BB71</f>
        <v>0</v>
      </c>
      <c r="G14" s="194">
        <f ca="1">Položky!BC71</f>
        <v>0</v>
      </c>
      <c r="H14" s="194">
        <f ca="1">Položky!BD71</f>
        <v>0</v>
      </c>
      <c r="I14" s="195">
        <f ca="1">Položky!BE71</f>
        <v>0</v>
      </c>
    </row>
    <row r="15" spans="1:9" s="34" customFormat="1" ht="13.5" thickBot="1">
      <c r="A15" s="192" t="str">
        <f ca="1">Položky!B72</f>
        <v>999</v>
      </c>
      <c r="B15" s="114" t="str">
        <f ca="1">Položky!C72</f>
        <v>Poplatky za skládky</v>
      </c>
      <c r="D15" s="115"/>
      <c r="E15" s="193">
        <f ca="1">Položky!BA74</f>
        <v>0</v>
      </c>
      <c r="F15" s="194">
        <f ca="1">Položky!BB74</f>
        <v>0</v>
      </c>
      <c r="G15" s="194">
        <f ca="1">Položky!BC74</f>
        <v>0</v>
      </c>
      <c r="H15" s="194">
        <f ca="1">Položky!BD74</f>
        <v>0</v>
      </c>
      <c r="I15" s="195">
        <f ca="1">Položky!BE74</f>
        <v>0</v>
      </c>
    </row>
    <row r="16" spans="1:9" s="122" customFormat="1" ht="13.5" thickBot="1">
      <c r="A16" s="116"/>
      <c r="B16" s="117" t="s">
        <v>57</v>
      </c>
      <c r="C16" s="117"/>
      <c r="D16" s="118"/>
      <c r="E16" s="119">
        <f>SUM(E7:E15)</f>
        <v>0</v>
      </c>
      <c r="F16" s="120">
        <f>SUM(F7:F15)</f>
        <v>0</v>
      </c>
      <c r="G16" s="120">
        <f>SUM(G7:G15)</f>
        <v>0</v>
      </c>
      <c r="H16" s="120">
        <f>SUM(H7:H15)</f>
        <v>0</v>
      </c>
      <c r="I16" s="121">
        <f>SUM(I7:I15)</f>
        <v>0</v>
      </c>
    </row>
    <row r="17" spans="1:57">
      <c r="A17" s="34"/>
      <c r="B17" s="34"/>
      <c r="C17" s="34"/>
      <c r="D17" s="34"/>
      <c r="E17" s="34"/>
      <c r="F17" s="34"/>
      <c r="G17" s="34"/>
      <c r="H17" s="34"/>
      <c r="I17" s="34"/>
    </row>
    <row r="18" spans="1:57" ht="19.5" customHeight="1">
      <c r="A18" s="106" t="s">
        <v>58</v>
      </c>
      <c r="B18" s="106"/>
      <c r="C18" s="106"/>
      <c r="D18" s="106"/>
      <c r="E18" s="106"/>
      <c r="F18" s="106"/>
      <c r="G18" s="123"/>
      <c r="H18" s="106"/>
      <c r="I18" s="106"/>
      <c r="BA18" s="40"/>
      <c r="BB18" s="40"/>
      <c r="BC18" s="40"/>
      <c r="BD18" s="40"/>
      <c r="BE18" s="40"/>
    </row>
    <row r="19" spans="1:57" ht="13.5" thickBot="1"/>
    <row r="20" spans="1:57">
      <c r="A20" s="71" t="s">
        <v>59</v>
      </c>
      <c r="B20" s="72"/>
      <c r="C20" s="72"/>
      <c r="D20" s="124"/>
      <c r="E20" s="125" t="s">
        <v>60</v>
      </c>
      <c r="F20" s="126" t="s">
        <v>61</v>
      </c>
      <c r="G20" s="127" t="s">
        <v>62</v>
      </c>
      <c r="H20" s="128"/>
      <c r="I20" s="129" t="s">
        <v>60</v>
      </c>
    </row>
    <row r="21" spans="1:57">
      <c r="A21" s="130" t="s">
        <v>204</v>
      </c>
      <c r="B21" s="131"/>
      <c r="C21" s="131"/>
      <c r="D21" s="132"/>
      <c r="E21" s="133">
        <v>0</v>
      </c>
      <c r="F21" s="134">
        <v>0</v>
      </c>
      <c r="G21" s="135">
        <f t="shared" ref="G21:G28" ca="1" si="0">CHOOSE(BA21+1,HSV+PSV,HSV+PSV+Mont,HSV+PSV+Dodavka+Mont,HSV,PSV,Mont,Dodavka,Mont+Dodavka,0)</f>
        <v>0</v>
      </c>
      <c r="H21" s="136"/>
      <c r="I21" s="137">
        <f t="shared" ref="I21:I28" si="1">E21+F21*G21/100</f>
        <v>0</v>
      </c>
      <c r="BA21">
        <v>0</v>
      </c>
    </row>
    <row r="22" spans="1:57">
      <c r="A22" s="130" t="s">
        <v>205</v>
      </c>
      <c r="B22" s="131"/>
      <c r="C22" s="131"/>
      <c r="D22" s="132"/>
      <c r="E22" s="133">
        <v>0</v>
      </c>
      <c r="F22" s="134">
        <v>0</v>
      </c>
      <c r="G22" s="135">
        <f t="shared" ca="1" si="0"/>
        <v>0</v>
      </c>
      <c r="H22" s="136"/>
      <c r="I22" s="137">
        <f t="shared" si="1"/>
        <v>0</v>
      </c>
      <c r="BA22">
        <v>0</v>
      </c>
    </row>
    <row r="23" spans="1:57">
      <c r="A23" s="130" t="s">
        <v>206</v>
      </c>
      <c r="B23" s="131"/>
      <c r="C23" s="131"/>
      <c r="D23" s="132"/>
      <c r="E23" s="133">
        <v>0</v>
      </c>
      <c r="F23" s="134">
        <v>0</v>
      </c>
      <c r="G23" s="135">
        <f t="shared" ca="1" si="0"/>
        <v>0</v>
      </c>
      <c r="H23" s="136"/>
      <c r="I23" s="137">
        <f t="shared" si="1"/>
        <v>0</v>
      </c>
      <c r="BA23">
        <v>0</v>
      </c>
    </row>
    <row r="24" spans="1:57">
      <c r="A24" s="130" t="s">
        <v>207</v>
      </c>
      <c r="B24" s="131"/>
      <c r="C24" s="131"/>
      <c r="D24" s="132"/>
      <c r="E24" s="133">
        <v>0</v>
      </c>
      <c r="F24" s="134">
        <v>0</v>
      </c>
      <c r="G24" s="135">
        <f t="shared" ca="1" si="0"/>
        <v>0</v>
      </c>
      <c r="H24" s="136"/>
      <c r="I24" s="137">
        <f t="shared" si="1"/>
        <v>0</v>
      </c>
      <c r="BA24">
        <v>0</v>
      </c>
    </row>
    <row r="25" spans="1:57">
      <c r="A25" s="130" t="s">
        <v>208</v>
      </c>
      <c r="B25" s="131"/>
      <c r="C25" s="131"/>
      <c r="D25" s="132"/>
      <c r="E25" s="133">
        <v>0</v>
      </c>
      <c r="F25" s="134">
        <v>0</v>
      </c>
      <c r="G25" s="135">
        <f t="shared" ca="1" si="0"/>
        <v>0</v>
      </c>
      <c r="H25" s="136"/>
      <c r="I25" s="137">
        <f t="shared" si="1"/>
        <v>0</v>
      </c>
      <c r="BA25">
        <v>1</v>
      </c>
    </row>
    <row r="26" spans="1:57">
      <c r="A26" s="130" t="s">
        <v>209</v>
      </c>
      <c r="B26" s="131"/>
      <c r="C26" s="131"/>
      <c r="D26" s="132"/>
      <c r="E26" s="133">
        <v>0</v>
      </c>
      <c r="F26" s="134">
        <v>0</v>
      </c>
      <c r="G26" s="135">
        <f t="shared" ca="1" si="0"/>
        <v>0</v>
      </c>
      <c r="H26" s="136"/>
      <c r="I26" s="137">
        <f t="shared" si="1"/>
        <v>0</v>
      </c>
      <c r="BA26">
        <v>1</v>
      </c>
    </row>
    <row r="27" spans="1:57">
      <c r="A27" s="130" t="s">
        <v>210</v>
      </c>
      <c r="B27" s="131"/>
      <c r="C27" s="131"/>
      <c r="D27" s="132"/>
      <c r="E27" s="133">
        <v>0</v>
      </c>
      <c r="F27" s="134">
        <v>0</v>
      </c>
      <c r="G27" s="135">
        <f t="shared" ca="1" si="0"/>
        <v>0</v>
      </c>
      <c r="H27" s="136"/>
      <c r="I27" s="137">
        <f t="shared" si="1"/>
        <v>0</v>
      </c>
      <c r="BA27">
        <v>2</v>
      </c>
    </row>
    <row r="28" spans="1:57">
      <c r="A28" s="130" t="s">
        <v>211</v>
      </c>
      <c r="B28" s="131"/>
      <c r="C28" s="131"/>
      <c r="D28" s="132"/>
      <c r="E28" s="133">
        <v>0</v>
      </c>
      <c r="F28" s="134">
        <v>0</v>
      </c>
      <c r="G28" s="135">
        <f t="shared" ca="1" si="0"/>
        <v>0</v>
      </c>
      <c r="H28" s="136"/>
      <c r="I28" s="137">
        <f t="shared" si="1"/>
        <v>0</v>
      </c>
      <c r="BA28">
        <v>2</v>
      </c>
    </row>
    <row r="29" spans="1:57" ht="13.5" thickBot="1">
      <c r="A29" s="138"/>
      <c r="B29" s="139" t="s">
        <v>63</v>
      </c>
      <c r="C29" s="140"/>
      <c r="D29" s="141"/>
      <c r="E29" s="142"/>
      <c r="F29" s="143"/>
      <c r="G29" s="143"/>
      <c r="H29" s="214">
        <f>SUM(I21:I28)</f>
        <v>0</v>
      </c>
      <c r="I29" s="215"/>
    </row>
    <row r="31" spans="1:57">
      <c r="B31" s="122"/>
      <c r="F31" s="144"/>
      <c r="G31" s="145"/>
      <c r="H31" s="145"/>
      <c r="I31" s="146"/>
    </row>
    <row r="32" spans="1:57">
      <c r="F32" s="144"/>
      <c r="G32" s="145"/>
      <c r="H32" s="145"/>
      <c r="I32" s="146"/>
    </row>
    <row r="33" spans="6:9">
      <c r="F33" s="144"/>
      <c r="G33" s="145"/>
      <c r="H33" s="145"/>
      <c r="I33" s="146"/>
    </row>
    <row r="34" spans="6:9">
      <c r="F34" s="144"/>
      <c r="G34" s="145"/>
      <c r="H34" s="145"/>
      <c r="I34" s="146"/>
    </row>
    <row r="35" spans="6:9">
      <c r="F35" s="144"/>
      <c r="G35" s="145"/>
      <c r="H35" s="145"/>
      <c r="I35" s="146"/>
    </row>
    <row r="36" spans="6:9">
      <c r="F36" s="144"/>
      <c r="G36" s="145"/>
      <c r="H36" s="145"/>
      <c r="I36" s="146"/>
    </row>
    <row r="37" spans="6:9">
      <c r="F37" s="144"/>
      <c r="G37" s="145"/>
      <c r="H37" s="145"/>
      <c r="I37" s="146"/>
    </row>
    <row r="38" spans="6:9">
      <c r="F38" s="144"/>
      <c r="G38" s="145"/>
      <c r="H38" s="145"/>
      <c r="I38" s="146"/>
    </row>
    <row r="39" spans="6:9">
      <c r="F39" s="144"/>
      <c r="G39" s="145"/>
      <c r="H39" s="145"/>
      <c r="I39" s="146"/>
    </row>
    <row r="40" spans="6:9">
      <c r="F40" s="144"/>
      <c r="G40" s="145"/>
      <c r="H40" s="145"/>
      <c r="I40" s="146"/>
    </row>
    <row r="41" spans="6:9">
      <c r="F41" s="144"/>
      <c r="G41" s="145"/>
      <c r="H41" s="145"/>
      <c r="I41" s="146"/>
    </row>
    <row r="42" spans="6:9">
      <c r="F42" s="144"/>
      <c r="G42" s="145"/>
      <c r="H42" s="145"/>
      <c r="I42" s="146"/>
    </row>
    <row r="43" spans="6:9">
      <c r="F43" s="144"/>
      <c r="G43" s="145"/>
      <c r="H43" s="145"/>
      <c r="I43" s="146"/>
    </row>
    <row r="44" spans="6:9">
      <c r="F44" s="144"/>
      <c r="G44" s="145"/>
      <c r="H44" s="145"/>
      <c r="I44" s="146"/>
    </row>
    <row r="45" spans="6:9">
      <c r="F45" s="144"/>
      <c r="G45" s="145"/>
      <c r="H45" s="145"/>
      <c r="I45" s="146"/>
    </row>
    <row r="46" spans="6:9">
      <c r="F46" s="144"/>
      <c r="G46" s="145"/>
      <c r="H46" s="145"/>
      <c r="I46" s="146"/>
    </row>
    <row r="47" spans="6:9">
      <c r="F47" s="144"/>
      <c r="G47" s="145"/>
      <c r="H47" s="145"/>
      <c r="I47" s="146"/>
    </row>
    <row r="48" spans="6:9">
      <c r="F48" s="144"/>
      <c r="G48" s="145"/>
      <c r="H48" s="145"/>
      <c r="I48" s="146"/>
    </row>
    <row r="49" spans="6:9">
      <c r="F49" s="144"/>
      <c r="G49" s="145"/>
      <c r="H49" s="145"/>
      <c r="I49" s="146"/>
    </row>
    <row r="50" spans="6:9">
      <c r="F50" s="144"/>
      <c r="G50" s="145"/>
      <c r="H50" s="145"/>
      <c r="I50" s="146"/>
    </row>
    <row r="51" spans="6:9">
      <c r="F51" s="144"/>
      <c r="G51" s="145"/>
      <c r="H51" s="145"/>
      <c r="I51" s="146"/>
    </row>
    <row r="52" spans="6:9">
      <c r="F52" s="144"/>
      <c r="G52" s="145"/>
      <c r="H52" s="145"/>
      <c r="I52" s="146"/>
    </row>
    <row r="53" spans="6:9">
      <c r="F53" s="144"/>
      <c r="G53" s="145"/>
      <c r="H53" s="145"/>
      <c r="I53" s="146"/>
    </row>
    <row r="54" spans="6:9">
      <c r="F54" s="144"/>
      <c r="G54" s="145"/>
      <c r="H54" s="145"/>
      <c r="I54" s="146"/>
    </row>
    <row r="55" spans="6:9">
      <c r="F55" s="144"/>
      <c r="G55" s="145"/>
      <c r="H55" s="145"/>
      <c r="I55" s="146"/>
    </row>
    <row r="56" spans="6:9">
      <c r="F56" s="144"/>
      <c r="G56" s="145"/>
      <c r="H56" s="145"/>
      <c r="I56" s="146"/>
    </row>
    <row r="57" spans="6:9">
      <c r="F57" s="144"/>
      <c r="G57" s="145"/>
      <c r="H57" s="145"/>
      <c r="I57" s="146"/>
    </row>
    <row r="58" spans="6:9">
      <c r="F58" s="144"/>
      <c r="G58" s="145"/>
      <c r="H58" s="145"/>
      <c r="I58" s="146"/>
    </row>
    <row r="59" spans="6:9">
      <c r="F59" s="144"/>
      <c r="G59" s="145"/>
      <c r="H59" s="145"/>
      <c r="I59" s="146"/>
    </row>
    <row r="60" spans="6:9">
      <c r="F60" s="144"/>
      <c r="G60" s="145"/>
      <c r="H60" s="145"/>
      <c r="I60" s="146"/>
    </row>
    <row r="61" spans="6:9">
      <c r="F61" s="144"/>
      <c r="G61" s="145"/>
      <c r="H61" s="145"/>
      <c r="I61" s="146"/>
    </row>
    <row r="62" spans="6:9">
      <c r="F62" s="144"/>
      <c r="G62" s="145"/>
      <c r="H62" s="145"/>
      <c r="I62" s="146"/>
    </row>
    <row r="63" spans="6:9">
      <c r="F63" s="144"/>
      <c r="G63" s="145"/>
      <c r="H63" s="145"/>
      <c r="I63" s="146"/>
    </row>
    <row r="64" spans="6:9">
      <c r="F64" s="144"/>
      <c r="G64" s="145"/>
      <c r="H64" s="145"/>
      <c r="I64" s="146"/>
    </row>
    <row r="65" spans="6:9">
      <c r="F65" s="144"/>
      <c r="G65" s="145"/>
      <c r="H65" s="145"/>
      <c r="I65" s="146"/>
    </row>
    <row r="66" spans="6:9">
      <c r="F66" s="144"/>
      <c r="G66" s="145"/>
      <c r="H66" s="145"/>
      <c r="I66" s="146"/>
    </row>
    <row r="67" spans="6:9">
      <c r="F67" s="144"/>
      <c r="G67" s="145"/>
      <c r="H67" s="145"/>
      <c r="I67" s="146"/>
    </row>
    <row r="68" spans="6:9">
      <c r="F68" s="144"/>
      <c r="G68" s="145"/>
      <c r="H68" s="145"/>
      <c r="I68" s="146"/>
    </row>
    <row r="69" spans="6:9">
      <c r="F69" s="144"/>
      <c r="G69" s="145"/>
      <c r="H69" s="145"/>
      <c r="I69" s="146"/>
    </row>
    <row r="70" spans="6:9">
      <c r="F70" s="144"/>
      <c r="G70" s="145"/>
      <c r="H70" s="145"/>
      <c r="I70" s="146"/>
    </row>
    <row r="71" spans="6:9">
      <c r="F71" s="144"/>
      <c r="G71" s="145"/>
      <c r="H71" s="145"/>
      <c r="I71" s="146"/>
    </row>
    <row r="72" spans="6:9">
      <c r="F72" s="144"/>
      <c r="G72" s="145"/>
      <c r="H72" s="145"/>
      <c r="I72" s="146"/>
    </row>
    <row r="73" spans="6:9">
      <c r="F73" s="144"/>
      <c r="G73" s="145"/>
      <c r="H73" s="145"/>
      <c r="I73" s="146"/>
    </row>
    <row r="74" spans="6:9">
      <c r="F74" s="144"/>
      <c r="G74" s="145"/>
      <c r="H74" s="145"/>
      <c r="I74" s="146"/>
    </row>
    <row r="75" spans="6:9">
      <c r="F75" s="144"/>
      <c r="G75" s="145"/>
      <c r="H75" s="145"/>
      <c r="I75" s="146"/>
    </row>
    <row r="76" spans="6:9">
      <c r="F76" s="144"/>
      <c r="G76" s="145"/>
      <c r="H76" s="145"/>
      <c r="I76" s="146"/>
    </row>
    <row r="77" spans="6:9">
      <c r="F77" s="144"/>
      <c r="G77" s="145"/>
      <c r="H77" s="145"/>
      <c r="I77" s="146"/>
    </row>
    <row r="78" spans="6:9">
      <c r="F78" s="144"/>
      <c r="G78" s="145"/>
      <c r="H78" s="145"/>
      <c r="I78" s="146"/>
    </row>
    <row r="79" spans="6:9">
      <c r="F79" s="144"/>
      <c r="G79" s="145"/>
      <c r="H79" s="145"/>
      <c r="I79" s="146"/>
    </row>
    <row r="80" spans="6:9">
      <c r="F80" s="144"/>
      <c r="G80" s="145"/>
      <c r="H80" s="145"/>
      <c r="I80" s="146"/>
    </row>
  </sheetData>
  <mergeCells count="4">
    <mergeCell ref="A1:B1"/>
    <mergeCell ref="A2:B2"/>
    <mergeCell ref="G2:I2"/>
    <mergeCell ref="H29:I29"/>
  </mergeCells>
  <phoneticPr fontId="0" type="noConversion"/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47"/>
  <sheetViews>
    <sheetView showGridLines="0" showZeros="0" topLeftCell="A25" zoomScaleNormal="100" workbookViewId="0">
      <selection activeCell="E56" sqref="E56"/>
    </sheetView>
  </sheetViews>
  <sheetFormatPr defaultRowHeight="12.75"/>
  <cols>
    <col min="1" max="1" width="4.42578125" style="147" customWidth="1"/>
    <col min="2" max="2" width="11.5703125" style="147" customWidth="1"/>
    <col min="3" max="3" width="40.42578125" style="147" customWidth="1"/>
    <col min="4" max="4" width="5.5703125" style="147" customWidth="1"/>
    <col min="5" max="5" width="8.5703125" style="156" customWidth="1"/>
    <col min="6" max="6" width="9.85546875" style="147" customWidth="1"/>
    <col min="7" max="7" width="13.85546875" style="147" customWidth="1"/>
    <col min="8" max="11" width="9.140625" style="147"/>
    <col min="12" max="12" width="75.42578125" style="147" customWidth="1"/>
    <col min="13" max="13" width="45.28515625" style="147" customWidth="1"/>
    <col min="14" max="16384" width="9.140625" style="147"/>
  </cols>
  <sheetData>
    <row r="1" spans="1:104" ht="15.75">
      <c r="A1" s="216" t="s">
        <v>212</v>
      </c>
      <c r="B1" s="216"/>
      <c r="C1" s="216"/>
      <c r="D1" s="216"/>
      <c r="E1" s="216"/>
      <c r="F1" s="216"/>
      <c r="G1" s="216"/>
    </row>
    <row r="2" spans="1:104" ht="14.25" customHeight="1" thickBot="1">
      <c r="B2" s="148"/>
      <c r="C2" s="149"/>
      <c r="D2" s="149"/>
      <c r="E2" s="150"/>
      <c r="F2" s="149"/>
      <c r="G2" s="149"/>
    </row>
    <row r="3" spans="1:104" ht="13.5" thickTop="1">
      <c r="A3" s="207" t="s">
        <v>48</v>
      </c>
      <c r="B3" s="208"/>
      <c r="C3" s="96" t="str">
        <f ca="1">CONCATENATE(cislostavby," ",nazevstavby)</f>
        <v>029/14 Sportovní hala na parc.č. 641,  642</v>
      </c>
      <c r="D3" s="97"/>
      <c r="E3" s="151" t="s">
        <v>64</v>
      </c>
      <c r="F3" s="152" t="str">
        <f ca="1">Rekapitulace!H1</f>
        <v>029c</v>
      </c>
      <c r="G3" s="153"/>
    </row>
    <row r="4" spans="1:104" ht="13.5" thickBot="1">
      <c r="A4" s="217" t="s">
        <v>50</v>
      </c>
      <c r="B4" s="210"/>
      <c r="C4" s="102" t="str">
        <f ca="1">CONCATENATE(cisloobjektu," ",nazevobjektu)</f>
        <v>029c Vytápění</v>
      </c>
      <c r="D4" s="103"/>
      <c r="E4" s="218">
        <f ca="1">Rekapitulace!G2</f>
        <v>0</v>
      </c>
      <c r="F4" s="219"/>
      <c r="G4" s="220"/>
    </row>
    <row r="5" spans="1:104" ht="13.5" thickTop="1">
      <c r="A5" s="154"/>
      <c r="B5" s="155"/>
      <c r="C5" s="155"/>
      <c r="G5" s="157"/>
    </row>
    <row r="6" spans="1:104">
      <c r="A6" s="158" t="s">
        <v>65</v>
      </c>
      <c r="B6" s="159" t="s">
        <v>66</v>
      </c>
      <c r="C6" s="159" t="s">
        <v>67</v>
      </c>
      <c r="D6" s="159" t="s">
        <v>68</v>
      </c>
      <c r="E6" s="160" t="s">
        <v>69</v>
      </c>
      <c r="F6" s="159" t="s">
        <v>70</v>
      </c>
      <c r="G6" s="161" t="s">
        <v>71</v>
      </c>
    </row>
    <row r="7" spans="1:104">
      <c r="A7" s="162" t="s">
        <v>72</v>
      </c>
      <c r="B7" s="163" t="s">
        <v>79</v>
      </c>
      <c r="C7" s="164" t="s">
        <v>80</v>
      </c>
      <c r="D7" s="165"/>
      <c r="E7" s="166"/>
      <c r="F7" s="166"/>
      <c r="G7" s="167"/>
      <c r="H7" s="168"/>
      <c r="I7" s="168"/>
      <c r="O7" s="169">
        <v>1</v>
      </c>
    </row>
    <row r="8" spans="1:104">
      <c r="A8" s="170">
        <v>1</v>
      </c>
      <c r="B8" s="171" t="s">
        <v>81</v>
      </c>
      <c r="C8" s="172" t="s">
        <v>82</v>
      </c>
      <c r="D8" s="173" t="s">
        <v>83</v>
      </c>
      <c r="E8" s="174">
        <v>47</v>
      </c>
      <c r="F8" s="174"/>
      <c r="G8" s="175">
        <f>E8*F8</f>
        <v>0</v>
      </c>
      <c r="O8" s="169">
        <v>2</v>
      </c>
      <c r="AA8" s="147">
        <v>3</v>
      </c>
      <c r="AB8" s="147">
        <v>7</v>
      </c>
      <c r="AC8" s="147">
        <v>71301</v>
      </c>
      <c r="AZ8" s="147">
        <v>2</v>
      </c>
      <c r="BA8" s="147">
        <f>IF(AZ8=1,G8,0)</f>
        <v>0</v>
      </c>
      <c r="BB8" s="147">
        <f>IF(AZ8=2,G8,0)</f>
        <v>0</v>
      </c>
      <c r="BC8" s="147">
        <f>IF(AZ8=3,G8,0)</f>
        <v>0</v>
      </c>
      <c r="BD8" s="147">
        <f>IF(AZ8=4,G8,0)</f>
        <v>0</v>
      </c>
      <c r="BE8" s="147">
        <f>IF(AZ8=5,G8,0)</f>
        <v>0</v>
      </c>
      <c r="CA8" s="176">
        <v>3</v>
      </c>
      <c r="CB8" s="176">
        <v>7</v>
      </c>
      <c r="CZ8" s="147">
        <v>0</v>
      </c>
    </row>
    <row r="9" spans="1:104">
      <c r="A9" s="170">
        <v>2</v>
      </c>
      <c r="B9" s="171" t="s">
        <v>84</v>
      </c>
      <c r="C9" s="172" t="s">
        <v>85</v>
      </c>
      <c r="D9" s="173" t="s">
        <v>83</v>
      </c>
      <c r="E9" s="174">
        <v>36</v>
      </c>
      <c r="F9" s="174"/>
      <c r="G9" s="175">
        <f>E9*F9</f>
        <v>0</v>
      </c>
      <c r="O9" s="169">
        <v>2</v>
      </c>
      <c r="AA9" s="147">
        <v>3</v>
      </c>
      <c r="AB9" s="147">
        <v>7</v>
      </c>
      <c r="AC9" s="147">
        <v>71302</v>
      </c>
      <c r="AZ9" s="147">
        <v>2</v>
      </c>
      <c r="BA9" s="147">
        <f>IF(AZ9=1,G9,0)</f>
        <v>0</v>
      </c>
      <c r="BB9" s="147">
        <f>IF(AZ9=2,G9,0)</f>
        <v>0</v>
      </c>
      <c r="BC9" s="147">
        <f>IF(AZ9=3,G9,0)</f>
        <v>0</v>
      </c>
      <c r="BD9" s="147">
        <f>IF(AZ9=4,G9,0)</f>
        <v>0</v>
      </c>
      <c r="BE9" s="147">
        <f>IF(AZ9=5,G9,0)</f>
        <v>0</v>
      </c>
      <c r="CA9" s="176">
        <v>3</v>
      </c>
      <c r="CB9" s="176">
        <v>7</v>
      </c>
      <c r="CZ9" s="147">
        <v>0</v>
      </c>
    </row>
    <row r="10" spans="1:104">
      <c r="A10" s="170">
        <v>3</v>
      </c>
      <c r="B10" s="171" t="s">
        <v>86</v>
      </c>
      <c r="C10" s="172" t="s">
        <v>87</v>
      </c>
      <c r="D10" s="173" t="s">
        <v>83</v>
      </c>
      <c r="E10" s="174">
        <v>159</v>
      </c>
      <c r="F10" s="174"/>
      <c r="G10" s="175">
        <f>E10*F10</f>
        <v>0</v>
      </c>
      <c r="O10" s="169">
        <v>2</v>
      </c>
      <c r="AA10" s="147">
        <v>3</v>
      </c>
      <c r="AB10" s="147">
        <v>7</v>
      </c>
      <c r="AC10" s="147">
        <v>71303</v>
      </c>
      <c r="AZ10" s="147">
        <v>2</v>
      </c>
      <c r="BA10" s="147">
        <f>IF(AZ10=1,G10,0)</f>
        <v>0</v>
      </c>
      <c r="BB10" s="147">
        <f>IF(AZ10=2,G10,0)</f>
        <v>0</v>
      </c>
      <c r="BC10" s="147">
        <f>IF(AZ10=3,G10,0)</f>
        <v>0</v>
      </c>
      <c r="BD10" s="147">
        <f>IF(AZ10=4,G10,0)</f>
        <v>0</v>
      </c>
      <c r="BE10" s="147">
        <f>IF(AZ10=5,G10,0)</f>
        <v>0</v>
      </c>
      <c r="CA10" s="176">
        <v>3</v>
      </c>
      <c r="CB10" s="176">
        <v>7</v>
      </c>
      <c r="CZ10" s="147">
        <v>0</v>
      </c>
    </row>
    <row r="11" spans="1:104">
      <c r="A11" s="170">
        <v>4</v>
      </c>
      <c r="B11" s="171" t="s">
        <v>88</v>
      </c>
      <c r="C11" s="172" t="s">
        <v>89</v>
      </c>
      <c r="D11" s="173" t="s">
        <v>83</v>
      </c>
      <c r="E11" s="174">
        <v>44</v>
      </c>
      <c r="F11" s="174"/>
      <c r="G11" s="175">
        <f>E11*F11</f>
        <v>0</v>
      </c>
      <c r="O11" s="169">
        <v>2</v>
      </c>
      <c r="AA11" s="147">
        <v>3</v>
      </c>
      <c r="AB11" s="147">
        <v>7</v>
      </c>
      <c r="AC11" s="147">
        <v>71304</v>
      </c>
      <c r="AZ11" s="147">
        <v>2</v>
      </c>
      <c r="BA11" s="147">
        <f>IF(AZ11=1,G11,0)</f>
        <v>0</v>
      </c>
      <c r="BB11" s="147">
        <f>IF(AZ11=2,G11,0)</f>
        <v>0</v>
      </c>
      <c r="BC11" s="147">
        <f>IF(AZ11=3,G11,0)</f>
        <v>0</v>
      </c>
      <c r="BD11" s="147">
        <f>IF(AZ11=4,G11,0)</f>
        <v>0</v>
      </c>
      <c r="BE11" s="147">
        <f>IF(AZ11=5,G11,0)</f>
        <v>0</v>
      </c>
      <c r="CA11" s="176">
        <v>3</v>
      </c>
      <c r="CB11" s="176">
        <v>7</v>
      </c>
      <c r="CZ11" s="147">
        <v>0</v>
      </c>
    </row>
    <row r="12" spans="1:104">
      <c r="A12" s="177"/>
      <c r="B12" s="178" t="s">
        <v>74</v>
      </c>
      <c r="C12" s="179" t="str">
        <f>CONCATENATE(B7," ",C7)</f>
        <v>713 Izolace tepelné</v>
      </c>
      <c r="D12" s="180"/>
      <c r="E12" s="181"/>
      <c r="F12" s="182"/>
      <c r="G12" s="183">
        <f>SUM(G7:G11)</f>
        <v>0</v>
      </c>
      <c r="O12" s="169">
        <v>4</v>
      </c>
      <c r="BA12" s="184">
        <f>SUM(BA7:BA11)</f>
        <v>0</v>
      </c>
      <c r="BB12" s="184">
        <f>SUM(BB7:BB11)</f>
        <v>0</v>
      </c>
      <c r="BC12" s="184">
        <f>SUM(BC7:BC11)</f>
        <v>0</v>
      </c>
      <c r="BD12" s="184">
        <f>SUM(BD7:BD11)</f>
        <v>0</v>
      </c>
      <c r="BE12" s="184">
        <f>SUM(BE7:BE11)</f>
        <v>0</v>
      </c>
    </row>
    <row r="13" spans="1:104">
      <c r="A13" s="162" t="s">
        <v>72</v>
      </c>
      <c r="B13" s="163" t="s">
        <v>90</v>
      </c>
      <c r="C13" s="164" t="s">
        <v>91</v>
      </c>
      <c r="D13" s="165"/>
      <c r="E13" s="166"/>
      <c r="F13" s="166"/>
      <c r="G13" s="167"/>
      <c r="H13" s="168"/>
      <c r="I13" s="168"/>
      <c r="O13" s="169">
        <v>1</v>
      </c>
    </row>
    <row r="14" spans="1:104">
      <c r="A14" s="170">
        <v>5</v>
      </c>
      <c r="B14" s="171" t="s">
        <v>92</v>
      </c>
      <c r="C14" s="172" t="s">
        <v>93</v>
      </c>
      <c r="D14" s="173" t="s">
        <v>94</v>
      </c>
      <c r="E14" s="174">
        <v>1</v>
      </c>
      <c r="F14" s="174"/>
      <c r="G14" s="175">
        <f>E14*F14</f>
        <v>0</v>
      </c>
      <c r="O14" s="169">
        <v>2</v>
      </c>
      <c r="AA14" s="147">
        <v>1</v>
      </c>
      <c r="AB14" s="147">
        <v>7</v>
      </c>
      <c r="AC14" s="147">
        <v>7</v>
      </c>
      <c r="AZ14" s="147">
        <v>2</v>
      </c>
      <c r="BA14" s="147">
        <f>IF(AZ14=1,G14,0)</f>
        <v>0</v>
      </c>
      <c r="BB14" s="147">
        <f>IF(AZ14=2,G14,0)</f>
        <v>0</v>
      </c>
      <c r="BC14" s="147">
        <f>IF(AZ14=3,G14,0)</f>
        <v>0</v>
      </c>
      <c r="BD14" s="147">
        <f>IF(AZ14=4,G14,0)</f>
        <v>0</v>
      </c>
      <c r="BE14" s="147">
        <f>IF(AZ14=5,G14,0)</f>
        <v>0</v>
      </c>
      <c r="CA14" s="176">
        <v>1</v>
      </c>
      <c r="CB14" s="176">
        <v>7</v>
      </c>
      <c r="CZ14" s="147">
        <v>8.2499999999981796E-2</v>
      </c>
    </row>
    <row r="15" spans="1:104">
      <c r="A15" s="170">
        <v>6</v>
      </c>
      <c r="B15" s="171" t="s">
        <v>95</v>
      </c>
      <c r="C15" s="172" t="s">
        <v>96</v>
      </c>
      <c r="D15" s="173" t="s">
        <v>83</v>
      </c>
      <c r="E15" s="174">
        <v>6</v>
      </c>
      <c r="F15" s="174"/>
      <c r="G15" s="175">
        <f>E15*F15</f>
        <v>0</v>
      </c>
      <c r="O15" s="169">
        <v>2</v>
      </c>
      <c r="AA15" s="147">
        <v>1</v>
      </c>
      <c r="AB15" s="147">
        <v>7</v>
      </c>
      <c r="AC15" s="147">
        <v>7</v>
      </c>
      <c r="AZ15" s="147">
        <v>2</v>
      </c>
      <c r="BA15" s="147">
        <f>IF(AZ15=1,G15,0)</f>
        <v>0</v>
      </c>
      <c r="BB15" s="147">
        <f>IF(AZ15=2,G15,0)</f>
        <v>0</v>
      </c>
      <c r="BC15" s="147">
        <f>IF(AZ15=3,G15,0)</f>
        <v>0</v>
      </c>
      <c r="BD15" s="147">
        <f>IF(AZ15=4,G15,0)</f>
        <v>0</v>
      </c>
      <c r="BE15" s="147">
        <f>IF(AZ15=5,G15,0)</f>
        <v>0</v>
      </c>
      <c r="CA15" s="176">
        <v>1</v>
      </c>
      <c r="CB15" s="176">
        <v>7</v>
      </c>
      <c r="CZ15" s="147">
        <v>0</v>
      </c>
    </row>
    <row r="16" spans="1:104">
      <c r="A16" s="170">
        <v>7</v>
      </c>
      <c r="B16" s="171" t="s">
        <v>97</v>
      </c>
      <c r="C16" s="172" t="s">
        <v>98</v>
      </c>
      <c r="D16" s="173" t="s">
        <v>73</v>
      </c>
      <c r="E16" s="174">
        <v>1</v>
      </c>
      <c r="F16" s="174"/>
      <c r="G16" s="175">
        <f>E16*F16</f>
        <v>0</v>
      </c>
      <c r="O16" s="169">
        <v>2</v>
      </c>
      <c r="AA16" s="147">
        <v>3</v>
      </c>
      <c r="AB16" s="147">
        <v>7</v>
      </c>
      <c r="AC16" s="147" t="s">
        <v>97</v>
      </c>
      <c r="AZ16" s="147">
        <v>2</v>
      </c>
      <c r="BA16" s="147">
        <f>IF(AZ16=1,G16,0)</f>
        <v>0</v>
      </c>
      <c r="BB16" s="147">
        <f>IF(AZ16=2,G16,0)</f>
        <v>0</v>
      </c>
      <c r="BC16" s="147">
        <f>IF(AZ16=3,G16,0)</f>
        <v>0</v>
      </c>
      <c r="BD16" s="147">
        <f>IF(AZ16=4,G16,0)</f>
        <v>0</v>
      </c>
      <c r="BE16" s="147">
        <f>IF(AZ16=5,G16,0)</f>
        <v>0</v>
      </c>
      <c r="CA16" s="176">
        <v>3</v>
      </c>
      <c r="CB16" s="176">
        <v>7</v>
      </c>
      <c r="CZ16" s="147">
        <v>0</v>
      </c>
    </row>
    <row r="17" spans="1:104">
      <c r="A17" s="170">
        <v>8</v>
      </c>
      <c r="B17" s="171" t="s">
        <v>99</v>
      </c>
      <c r="C17" s="172" t="s">
        <v>100</v>
      </c>
      <c r="D17" s="173" t="s">
        <v>101</v>
      </c>
      <c r="E17" s="174">
        <v>1</v>
      </c>
      <c r="F17" s="174"/>
      <c r="G17" s="175">
        <f>E17*F17</f>
        <v>0</v>
      </c>
      <c r="O17" s="169">
        <v>2</v>
      </c>
      <c r="AA17" s="147">
        <v>3</v>
      </c>
      <c r="AB17" s="147">
        <v>7</v>
      </c>
      <c r="AC17" s="147" t="s">
        <v>99</v>
      </c>
      <c r="AZ17" s="147">
        <v>2</v>
      </c>
      <c r="BA17" s="147">
        <f>IF(AZ17=1,G17,0)</f>
        <v>0</v>
      </c>
      <c r="BB17" s="147">
        <f>IF(AZ17=2,G17,0)</f>
        <v>0</v>
      </c>
      <c r="BC17" s="147">
        <f>IF(AZ17=3,G17,0)</f>
        <v>0</v>
      </c>
      <c r="BD17" s="147">
        <f>IF(AZ17=4,G17,0)</f>
        <v>0</v>
      </c>
      <c r="BE17" s="147">
        <f>IF(AZ17=5,G17,0)</f>
        <v>0</v>
      </c>
      <c r="CA17" s="176">
        <v>3</v>
      </c>
      <c r="CB17" s="176">
        <v>7</v>
      </c>
      <c r="CZ17" s="147">
        <v>0</v>
      </c>
    </row>
    <row r="18" spans="1:104">
      <c r="A18" s="177"/>
      <c r="B18" s="178" t="s">
        <v>74</v>
      </c>
      <c r="C18" s="179" t="str">
        <f>CONCATENATE(B13," ",C13)</f>
        <v>731 Kotelny</v>
      </c>
      <c r="D18" s="180"/>
      <c r="E18" s="181"/>
      <c r="F18" s="182"/>
      <c r="G18" s="183">
        <f>SUM(G13:G17)</f>
        <v>0</v>
      </c>
      <c r="O18" s="169">
        <v>4</v>
      </c>
      <c r="BA18" s="184">
        <f>SUM(BA13:BA17)</f>
        <v>0</v>
      </c>
      <c r="BB18" s="184">
        <f>SUM(BB13:BB17)</f>
        <v>0</v>
      </c>
      <c r="BC18" s="184">
        <f>SUM(BC13:BC17)</f>
        <v>0</v>
      </c>
      <c r="BD18" s="184">
        <f>SUM(BD13:BD17)</f>
        <v>0</v>
      </c>
      <c r="BE18" s="184">
        <f>SUM(BE13:BE17)</f>
        <v>0</v>
      </c>
    </row>
    <row r="19" spans="1:104">
      <c r="A19" s="162" t="s">
        <v>72</v>
      </c>
      <c r="B19" s="163" t="s">
        <v>102</v>
      </c>
      <c r="C19" s="164" t="s">
        <v>103</v>
      </c>
      <c r="D19" s="165"/>
      <c r="E19" s="166"/>
      <c r="F19" s="166"/>
      <c r="G19" s="167"/>
      <c r="H19" s="168"/>
      <c r="I19" s="168"/>
      <c r="O19" s="169">
        <v>1</v>
      </c>
    </row>
    <row r="20" spans="1:104">
      <c r="A20" s="170">
        <v>9</v>
      </c>
      <c r="B20" s="171" t="s">
        <v>104</v>
      </c>
      <c r="C20" s="172" t="s">
        <v>105</v>
      </c>
      <c r="D20" s="173" t="s">
        <v>94</v>
      </c>
      <c r="E20" s="174">
        <v>2</v>
      </c>
      <c r="F20" s="174"/>
      <c r="G20" s="175">
        <f>E20*F20</f>
        <v>0</v>
      </c>
      <c r="O20" s="169">
        <v>2</v>
      </c>
      <c r="AA20" s="147">
        <v>1</v>
      </c>
      <c r="AB20" s="147">
        <v>7</v>
      </c>
      <c r="AC20" s="147">
        <v>7</v>
      </c>
      <c r="AZ20" s="147">
        <v>2</v>
      </c>
      <c r="BA20" s="147">
        <f>IF(AZ20=1,G20,0)</f>
        <v>0</v>
      </c>
      <c r="BB20" s="147">
        <f>IF(AZ20=2,G20,0)</f>
        <v>0</v>
      </c>
      <c r="BC20" s="147">
        <f>IF(AZ20=3,G20,0)</f>
        <v>0</v>
      </c>
      <c r="BD20" s="147">
        <f>IF(AZ20=4,G20,0)</f>
        <v>0</v>
      </c>
      <c r="BE20" s="147">
        <f>IF(AZ20=5,G20,0)</f>
        <v>0</v>
      </c>
      <c r="CA20" s="176">
        <v>1</v>
      </c>
      <c r="CB20" s="176">
        <v>7</v>
      </c>
      <c r="CZ20" s="147">
        <v>8.1799999999958607E-3</v>
      </c>
    </row>
    <row r="21" spans="1:104">
      <c r="A21" s="170">
        <v>10</v>
      </c>
      <c r="B21" s="171" t="s">
        <v>106</v>
      </c>
      <c r="C21" s="172" t="s">
        <v>107</v>
      </c>
      <c r="D21" s="173" t="s">
        <v>94</v>
      </c>
      <c r="E21" s="174">
        <v>2</v>
      </c>
      <c r="F21" s="174"/>
      <c r="G21" s="175">
        <f>E21*F21</f>
        <v>0</v>
      </c>
      <c r="O21" s="169">
        <v>2</v>
      </c>
      <c r="AA21" s="147">
        <v>1</v>
      </c>
      <c r="AB21" s="147">
        <v>7</v>
      </c>
      <c r="AC21" s="147">
        <v>7</v>
      </c>
      <c r="AZ21" s="147">
        <v>2</v>
      </c>
      <c r="BA21" s="147">
        <f>IF(AZ21=1,G21,0)</f>
        <v>0</v>
      </c>
      <c r="BB21" s="147">
        <f>IF(AZ21=2,G21,0)</f>
        <v>0</v>
      </c>
      <c r="BC21" s="147">
        <f>IF(AZ21=3,G21,0)</f>
        <v>0</v>
      </c>
      <c r="BD21" s="147">
        <f>IF(AZ21=4,G21,0)</f>
        <v>0</v>
      </c>
      <c r="BE21" s="147">
        <f>IF(AZ21=5,G21,0)</f>
        <v>0</v>
      </c>
      <c r="CA21" s="176">
        <v>1</v>
      </c>
      <c r="CB21" s="176">
        <v>7</v>
      </c>
      <c r="CZ21" s="147">
        <v>8.1799999999958607E-3</v>
      </c>
    </row>
    <row r="22" spans="1:104">
      <c r="A22" s="170">
        <v>11</v>
      </c>
      <c r="B22" s="171" t="s">
        <v>108</v>
      </c>
      <c r="C22" s="172" t="s">
        <v>109</v>
      </c>
      <c r="D22" s="173" t="s">
        <v>94</v>
      </c>
      <c r="E22" s="174">
        <v>1</v>
      </c>
      <c r="F22" s="174"/>
      <c r="G22" s="175">
        <f>E22*F22</f>
        <v>0</v>
      </c>
      <c r="O22" s="169">
        <v>2</v>
      </c>
      <c r="AA22" s="147">
        <v>1</v>
      </c>
      <c r="AB22" s="147">
        <v>7</v>
      </c>
      <c r="AC22" s="147">
        <v>7</v>
      </c>
      <c r="AZ22" s="147">
        <v>2</v>
      </c>
      <c r="BA22" s="147">
        <f>IF(AZ22=1,G22,0)</f>
        <v>0</v>
      </c>
      <c r="BB22" s="147">
        <f>IF(AZ22=2,G22,0)</f>
        <v>0</v>
      </c>
      <c r="BC22" s="147">
        <f>IF(AZ22=3,G22,0)</f>
        <v>0</v>
      </c>
      <c r="BD22" s="147">
        <f>IF(AZ22=4,G22,0)</f>
        <v>0</v>
      </c>
      <c r="BE22" s="147">
        <f>IF(AZ22=5,G22,0)</f>
        <v>0</v>
      </c>
      <c r="CA22" s="176">
        <v>1</v>
      </c>
      <c r="CB22" s="176">
        <v>7</v>
      </c>
      <c r="CZ22" s="147">
        <v>3.4670000000005502E-2</v>
      </c>
    </row>
    <row r="23" spans="1:104">
      <c r="A23" s="170">
        <v>12</v>
      </c>
      <c r="B23" s="171" t="s">
        <v>110</v>
      </c>
      <c r="C23" s="172" t="s">
        <v>111</v>
      </c>
      <c r="D23" s="173" t="s">
        <v>94</v>
      </c>
      <c r="E23" s="174">
        <v>1</v>
      </c>
      <c r="F23" s="174"/>
      <c r="G23" s="175">
        <f>E23*F23</f>
        <v>0</v>
      </c>
      <c r="O23" s="169">
        <v>2</v>
      </c>
      <c r="AA23" s="147">
        <v>1</v>
      </c>
      <c r="AB23" s="147">
        <v>7</v>
      </c>
      <c r="AC23" s="147">
        <v>7</v>
      </c>
      <c r="AZ23" s="147">
        <v>2</v>
      </c>
      <c r="BA23" s="147">
        <f>IF(AZ23=1,G23,0)</f>
        <v>0</v>
      </c>
      <c r="BB23" s="147">
        <f>IF(AZ23=2,G23,0)</f>
        <v>0</v>
      </c>
      <c r="BC23" s="147">
        <f>IF(AZ23=3,G23,0)</f>
        <v>0</v>
      </c>
      <c r="BD23" s="147">
        <f>IF(AZ23=4,G23,0)</f>
        <v>0</v>
      </c>
      <c r="BE23" s="147">
        <f>IF(AZ23=5,G23,0)</f>
        <v>0</v>
      </c>
      <c r="CA23" s="176">
        <v>1</v>
      </c>
      <c r="CB23" s="176">
        <v>7</v>
      </c>
      <c r="CZ23" s="147">
        <v>6.4370000000053607E-2</v>
      </c>
    </row>
    <row r="24" spans="1:104" ht="22.5">
      <c r="A24" s="170">
        <v>13</v>
      </c>
      <c r="B24" s="171" t="s">
        <v>112</v>
      </c>
      <c r="C24" s="172" t="s">
        <v>113</v>
      </c>
      <c r="D24" s="173" t="s">
        <v>94</v>
      </c>
      <c r="E24" s="174">
        <v>1</v>
      </c>
      <c r="F24" s="174"/>
      <c r="G24" s="175">
        <f>E24*F24</f>
        <v>0</v>
      </c>
      <c r="O24" s="169">
        <v>2</v>
      </c>
      <c r="AA24" s="147">
        <v>1</v>
      </c>
      <c r="AB24" s="147">
        <v>7</v>
      </c>
      <c r="AC24" s="147">
        <v>7</v>
      </c>
      <c r="AZ24" s="147">
        <v>2</v>
      </c>
      <c r="BA24" s="147">
        <f>IF(AZ24=1,G24,0)</f>
        <v>0</v>
      </c>
      <c r="BB24" s="147">
        <f>IF(AZ24=2,G24,0)</f>
        <v>0</v>
      </c>
      <c r="BC24" s="147">
        <f>IF(AZ24=3,G24,0)</f>
        <v>0</v>
      </c>
      <c r="BD24" s="147">
        <f>IF(AZ24=4,G24,0)</f>
        <v>0</v>
      </c>
      <c r="BE24" s="147">
        <f>IF(AZ24=5,G24,0)</f>
        <v>0</v>
      </c>
      <c r="CA24" s="176">
        <v>1</v>
      </c>
      <c r="CB24" s="176">
        <v>7</v>
      </c>
      <c r="CZ24" s="147">
        <v>2.2879999999986501E-2</v>
      </c>
    </row>
    <row r="25" spans="1:104">
      <c r="A25" s="177"/>
      <c r="B25" s="178" t="s">
        <v>74</v>
      </c>
      <c r="C25" s="179" t="str">
        <f>CONCATENATE(B19," ",C19)</f>
        <v>732 Strojovny</v>
      </c>
      <c r="D25" s="180"/>
      <c r="E25" s="181"/>
      <c r="F25" s="182"/>
      <c r="G25" s="183">
        <f>SUM(G19:G24)</f>
        <v>0</v>
      </c>
      <c r="O25" s="169">
        <v>4</v>
      </c>
      <c r="BA25" s="184">
        <f>SUM(BA19:BA24)</f>
        <v>0</v>
      </c>
      <c r="BB25" s="184">
        <f>SUM(BB19:BB24)</f>
        <v>0</v>
      </c>
      <c r="BC25" s="184">
        <f>SUM(BC19:BC24)</f>
        <v>0</v>
      </c>
      <c r="BD25" s="184">
        <f>SUM(BD19:BD24)</f>
        <v>0</v>
      </c>
      <c r="BE25" s="184">
        <f>SUM(BE19:BE24)</f>
        <v>0</v>
      </c>
    </row>
    <row r="26" spans="1:104">
      <c r="A26" s="162" t="s">
        <v>72</v>
      </c>
      <c r="B26" s="163" t="s">
        <v>114</v>
      </c>
      <c r="C26" s="164" t="s">
        <v>115</v>
      </c>
      <c r="D26" s="165"/>
      <c r="E26" s="166"/>
      <c r="F26" s="166"/>
      <c r="G26" s="167"/>
      <c r="H26" s="168"/>
      <c r="I26" s="168"/>
      <c r="O26" s="169">
        <v>1</v>
      </c>
    </row>
    <row r="27" spans="1:104">
      <c r="A27" s="170">
        <v>14</v>
      </c>
      <c r="B27" s="171" t="s">
        <v>116</v>
      </c>
      <c r="C27" s="172" t="s">
        <v>117</v>
      </c>
      <c r="D27" s="173" t="s">
        <v>83</v>
      </c>
      <c r="E27" s="174">
        <v>47</v>
      </c>
      <c r="F27" s="174"/>
      <c r="G27" s="175">
        <f t="shared" ref="G27:G34" si="0">E27*F27</f>
        <v>0</v>
      </c>
      <c r="O27" s="169">
        <v>2</v>
      </c>
      <c r="AA27" s="147">
        <v>1</v>
      </c>
      <c r="AB27" s="147">
        <v>7</v>
      </c>
      <c r="AC27" s="147">
        <v>7</v>
      </c>
      <c r="AZ27" s="147">
        <v>2</v>
      </c>
      <c r="BA27" s="147">
        <f t="shared" ref="BA27:BA34" si="1">IF(AZ27=1,G27,0)</f>
        <v>0</v>
      </c>
      <c r="BB27" s="147">
        <f t="shared" ref="BB27:BB34" si="2">IF(AZ27=2,G27,0)</f>
        <v>0</v>
      </c>
      <c r="BC27" s="147">
        <f t="shared" ref="BC27:BC34" si="3">IF(AZ27=3,G27,0)</f>
        <v>0</v>
      </c>
      <c r="BD27" s="147">
        <f t="shared" ref="BD27:BD34" si="4">IF(AZ27=4,G27,0)</f>
        <v>0</v>
      </c>
      <c r="BE27" s="147">
        <f t="shared" ref="BE27:BE34" si="5">IF(AZ27=5,G27,0)</f>
        <v>0</v>
      </c>
      <c r="CA27" s="176">
        <v>1</v>
      </c>
      <c r="CB27" s="176">
        <v>7</v>
      </c>
      <c r="CZ27" s="147">
        <v>0</v>
      </c>
    </row>
    <row r="28" spans="1:104">
      <c r="A28" s="170">
        <v>15</v>
      </c>
      <c r="B28" s="171" t="s">
        <v>118</v>
      </c>
      <c r="C28" s="172" t="s">
        <v>119</v>
      </c>
      <c r="D28" s="173" t="s">
        <v>83</v>
      </c>
      <c r="E28" s="174">
        <v>36</v>
      </c>
      <c r="F28" s="174"/>
      <c r="G28" s="175">
        <f t="shared" si="0"/>
        <v>0</v>
      </c>
      <c r="O28" s="169">
        <v>2</v>
      </c>
      <c r="AA28" s="147">
        <v>1</v>
      </c>
      <c r="AB28" s="147">
        <v>7</v>
      </c>
      <c r="AC28" s="147">
        <v>7</v>
      </c>
      <c r="AZ28" s="147">
        <v>2</v>
      </c>
      <c r="BA28" s="147">
        <f t="shared" si="1"/>
        <v>0</v>
      </c>
      <c r="BB28" s="147">
        <f t="shared" si="2"/>
        <v>0</v>
      </c>
      <c r="BC28" s="147">
        <f t="shared" si="3"/>
        <v>0</v>
      </c>
      <c r="BD28" s="147">
        <f t="shared" si="4"/>
        <v>0</v>
      </c>
      <c r="BE28" s="147">
        <f t="shared" si="5"/>
        <v>0</v>
      </c>
      <c r="CA28" s="176">
        <v>1</v>
      </c>
      <c r="CB28" s="176">
        <v>7</v>
      </c>
      <c r="CZ28" s="147">
        <v>0</v>
      </c>
    </row>
    <row r="29" spans="1:104">
      <c r="A29" s="170">
        <v>16</v>
      </c>
      <c r="B29" s="171" t="s">
        <v>120</v>
      </c>
      <c r="C29" s="172" t="s">
        <v>121</v>
      </c>
      <c r="D29" s="173" t="s">
        <v>83</v>
      </c>
      <c r="E29" s="174">
        <v>159</v>
      </c>
      <c r="F29" s="174"/>
      <c r="G29" s="175">
        <f t="shared" si="0"/>
        <v>0</v>
      </c>
      <c r="O29" s="169">
        <v>2</v>
      </c>
      <c r="AA29" s="147">
        <v>1</v>
      </c>
      <c r="AB29" s="147">
        <v>7</v>
      </c>
      <c r="AC29" s="147">
        <v>7</v>
      </c>
      <c r="AZ29" s="147">
        <v>2</v>
      </c>
      <c r="BA29" s="147">
        <f t="shared" si="1"/>
        <v>0</v>
      </c>
      <c r="BB29" s="147">
        <f t="shared" si="2"/>
        <v>0</v>
      </c>
      <c r="BC29" s="147">
        <f t="shared" si="3"/>
        <v>0</v>
      </c>
      <c r="BD29" s="147">
        <f t="shared" si="4"/>
        <v>0</v>
      </c>
      <c r="BE29" s="147">
        <f t="shared" si="5"/>
        <v>0</v>
      </c>
      <c r="CA29" s="176">
        <v>1</v>
      </c>
      <c r="CB29" s="176">
        <v>7</v>
      </c>
      <c r="CZ29" s="147">
        <v>0</v>
      </c>
    </row>
    <row r="30" spans="1:104">
      <c r="A30" s="170">
        <v>17</v>
      </c>
      <c r="B30" s="171" t="s">
        <v>122</v>
      </c>
      <c r="C30" s="172" t="s">
        <v>123</v>
      </c>
      <c r="D30" s="173" t="s">
        <v>83</v>
      </c>
      <c r="E30" s="174">
        <v>44</v>
      </c>
      <c r="F30" s="174"/>
      <c r="G30" s="175">
        <f t="shared" si="0"/>
        <v>0</v>
      </c>
      <c r="O30" s="169">
        <v>2</v>
      </c>
      <c r="AA30" s="147">
        <v>1</v>
      </c>
      <c r="AB30" s="147">
        <v>7</v>
      </c>
      <c r="AC30" s="147">
        <v>7</v>
      </c>
      <c r="AZ30" s="147">
        <v>2</v>
      </c>
      <c r="BA30" s="147">
        <f t="shared" si="1"/>
        <v>0</v>
      </c>
      <c r="BB30" s="147">
        <f t="shared" si="2"/>
        <v>0</v>
      </c>
      <c r="BC30" s="147">
        <f t="shared" si="3"/>
        <v>0</v>
      </c>
      <c r="BD30" s="147">
        <f t="shared" si="4"/>
        <v>0</v>
      </c>
      <c r="BE30" s="147">
        <f t="shared" si="5"/>
        <v>0</v>
      </c>
      <c r="CA30" s="176">
        <v>1</v>
      </c>
      <c r="CB30" s="176">
        <v>7</v>
      </c>
      <c r="CZ30" s="147">
        <v>7.0499999999995601E-3</v>
      </c>
    </row>
    <row r="31" spans="1:104">
      <c r="A31" s="170">
        <v>18</v>
      </c>
      <c r="B31" s="171" t="s">
        <v>124</v>
      </c>
      <c r="C31" s="172" t="s">
        <v>125</v>
      </c>
      <c r="D31" s="173" t="s">
        <v>83</v>
      </c>
      <c r="E31" s="174">
        <v>268</v>
      </c>
      <c r="F31" s="174"/>
      <c r="G31" s="175">
        <f t="shared" si="0"/>
        <v>0</v>
      </c>
      <c r="O31" s="169">
        <v>2</v>
      </c>
      <c r="AA31" s="147">
        <v>1</v>
      </c>
      <c r="AB31" s="147">
        <v>7</v>
      </c>
      <c r="AC31" s="147">
        <v>7</v>
      </c>
      <c r="AZ31" s="147">
        <v>2</v>
      </c>
      <c r="BA31" s="147">
        <f t="shared" si="1"/>
        <v>0</v>
      </c>
      <c r="BB31" s="147">
        <f t="shared" si="2"/>
        <v>0</v>
      </c>
      <c r="BC31" s="147">
        <f t="shared" si="3"/>
        <v>0</v>
      </c>
      <c r="BD31" s="147">
        <f t="shared" si="4"/>
        <v>0</v>
      </c>
      <c r="BE31" s="147">
        <f t="shared" si="5"/>
        <v>0</v>
      </c>
      <c r="CA31" s="176">
        <v>1</v>
      </c>
      <c r="CB31" s="176">
        <v>7</v>
      </c>
      <c r="CZ31" s="147">
        <v>0</v>
      </c>
    </row>
    <row r="32" spans="1:104">
      <c r="A32" s="170">
        <v>19</v>
      </c>
      <c r="B32" s="171" t="s">
        <v>126</v>
      </c>
      <c r="C32" s="172" t="s">
        <v>127</v>
      </c>
      <c r="D32" s="173" t="s">
        <v>128</v>
      </c>
      <c r="E32" s="174">
        <v>1</v>
      </c>
      <c r="F32" s="174"/>
      <c r="G32" s="175">
        <f t="shared" si="0"/>
        <v>0</v>
      </c>
      <c r="O32" s="169">
        <v>2</v>
      </c>
      <c r="AA32" s="147">
        <v>2</v>
      </c>
      <c r="AB32" s="147">
        <v>1</v>
      </c>
      <c r="AC32" s="147">
        <v>1</v>
      </c>
      <c r="AZ32" s="147">
        <v>2</v>
      </c>
      <c r="BA32" s="147">
        <f t="shared" si="1"/>
        <v>0</v>
      </c>
      <c r="BB32" s="147">
        <f t="shared" si="2"/>
        <v>0</v>
      </c>
      <c r="BC32" s="147">
        <f t="shared" si="3"/>
        <v>0</v>
      </c>
      <c r="BD32" s="147">
        <f t="shared" si="4"/>
        <v>0</v>
      </c>
      <c r="BE32" s="147">
        <f t="shared" si="5"/>
        <v>0</v>
      </c>
      <c r="CA32" s="176">
        <v>2</v>
      </c>
      <c r="CB32" s="176">
        <v>1</v>
      </c>
      <c r="CZ32" s="147">
        <v>0</v>
      </c>
    </row>
    <row r="33" spans="1:104">
      <c r="A33" s="170">
        <v>20</v>
      </c>
      <c r="B33" s="171" t="s">
        <v>129</v>
      </c>
      <c r="C33" s="172" t="s">
        <v>130</v>
      </c>
      <c r="D33" s="173" t="s">
        <v>83</v>
      </c>
      <c r="E33" s="174">
        <v>268</v>
      </c>
      <c r="F33" s="174"/>
      <c r="G33" s="175">
        <f t="shared" si="0"/>
        <v>0</v>
      </c>
      <c r="O33" s="169">
        <v>2</v>
      </c>
      <c r="AA33" s="147">
        <v>2</v>
      </c>
      <c r="AB33" s="147">
        <v>1</v>
      </c>
      <c r="AC33" s="147">
        <v>1</v>
      </c>
      <c r="AZ33" s="147">
        <v>2</v>
      </c>
      <c r="BA33" s="147">
        <f t="shared" si="1"/>
        <v>0</v>
      </c>
      <c r="BB33" s="147">
        <f t="shared" si="2"/>
        <v>0</v>
      </c>
      <c r="BC33" s="147">
        <f t="shared" si="3"/>
        <v>0</v>
      </c>
      <c r="BD33" s="147">
        <f t="shared" si="4"/>
        <v>0</v>
      </c>
      <c r="BE33" s="147">
        <f t="shared" si="5"/>
        <v>0</v>
      </c>
      <c r="CA33" s="176">
        <v>2</v>
      </c>
      <c r="CB33" s="176">
        <v>1</v>
      </c>
      <c r="CZ33" s="147">
        <v>0</v>
      </c>
    </row>
    <row r="34" spans="1:104">
      <c r="A34" s="170">
        <v>21</v>
      </c>
      <c r="B34" s="171" t="s">
        <v>131</v>
      </c>
      <c r="C34" s="172" t="s">
        <v>132</v>
      </c>
      <c r="D34" s="173" t="s">
        <v>61</v>
      </c>
      <c r="E34" s="174">
        <v>1522.722</v>
      </c>
      <c r="F34" s="174"/>
      <c r="G34" s="175">
        <f t="shared" si="0"/>
        <v>0</v>
      </c>
      <c r="O34" s="169">
        <v>2</v>
      </c>
      <c r="AA34" s="147">
        <v>7</v>
      </c>
      <c r="AB34" s="147">
        <v>1002</v>
      </c>
      <c r="AC34" s="147">
        <v>5</v>
      </c>
      <c r="AZ34" s="147">
        <v>2</v>
      </c>
      <c r="BA34" s="147">
        <f t="shared" si="1"/>
        <v>0</v>
      </c>
      <c r="BB34" s="147">
        <f t="shared" si="2"/>
        <v>0</v>
      </c>
      <c r="BC34" s="147">
        <f t="shared" si="3"/>
        <v>0</v>
      </c>
      <c r="BD34" s="147">
        <f t="shared" si="4"/>
        <v>0</v>
      </c>
      <c r="BE34" s="147">
        <f t="shared" si="5"/>
        <v>0</v>
      </c>
      <c r="CA34" s="176">
        <v>7</v>
      </c>
      <c r="CB34" s="176">
        <v>1002</v>
      </c>
      <c r="CZ34" s="147">
        <v>0</v>
      </c>
    </row>
    <row r="35" spans="1:104">
      <c r="A35" s="177"/>
      <c r="B35" s="178" t="s">
        <v>74</v>
      </c>
      <c r="C35" s="179" t="str">
        <f>CONCATENATE(B26," ",C26)</f>
        <v>733 Rozvod potrubí</v>
      </c>
      <c r="D35" s="180"/>
      <c r="E35" s="181"/>
      <c r="F35" s="182"/>
      <c r="G35" s="183">
        <f>SUM(G26:G34)</f>
        <v>0</v>
      </c>
      <c r="O35" s="169">
        <v>4</v>
      </c>
      <c r="BA35" s="184">
        <f>SUM(BA26:BA34)</f>
        <v>0</v>
      </c>
      <c r="BB35" s="184">
        <f>SUM(BB26:BB34)</f>
        <v>0</v>
      </c>
      <c r="BC35" s="184">
        <f>SUM(BC26:BC34)</f>
        <v>0</v>
      </c>
      <c r="BD35" s="184">
        <f>SUM(BD26:BD34)</f>
        <v>0</v>
      </c>
      <c r="BE35" s="184">
        <f>SUM(BE26:BE34)</f>
        <v>0</v>
      </c>
    </row>
    <row r="36" spans="1:104">
      <c r="A36" s="162" t="s">
        <v>72</v>
      </c>
      <c r="B36" s="163" t="s">
        <v>133</v>
      </c>
      <c r="C36" s="164" t="s">
        <v>134</v>
      </c>
      <c r="D36" s="165"/>
      <c r="E36" s="166"/>
      <c r="F36" s="166"/>
      <c r="G36" s="167"/>
      <c r="H36" s="168"/>
      <c r="I36" s="168"/>
      <c r="O36" s="169">
        <v>1</v>
      </c>
    </row>
    <row r="37" spans="1:104" ht="22.5">
      <c r="A37" s="170">
        <v>22</v>
      </c>
      <c r="B37" s="171" t="s">
        <v>135</v>
      </c>
      <c r="C37" s="172" t="s">
        <v>136</v>
      </c>
      <c r="D37" s="173" t="s">
        <v>137</v>
      </c>
      <c r="E37" s="174">
        <v>10</v>
      </c>
      <c r="F37" s="174"/>
      <c r="G37" s="175">
        <f t="shared" ref="G37:G52" si="6">E37*F37</f>
        <v>0</v>
      </c>
      <c r="O37" s="169">
        <v>2</v>
      </c>
      <c r="AA37" s="147">
        <v>1</v>
      </c>
      <c r="AB37" s="147">
        <v>7</v>
      </c>
      <c r="AC37" s="147">
        <v>7</v>
      </c>
      <c r="AZ37" s="147">
        <v>2</v>
      </c>
      <c r="BA37" s="147">
        <f t="shared" ref="BA37:BA52" si="7">IF(AZ37=1,G37,0)</f>
        <v>0</v>
      </c>
      <c r="BB37" s="147">
        <f t="shared" ref="BB37:BB52" si="8">IF(AZ37=2,G37,0)</f>
        <v>0</v>
      </c>
      <c r="BC37" s="147">
        <f t="shared" ref="BC37:BC52" si="9">IF(AZ37=3,G37,0)</f>
        <v>0</v>
      </c>
      <c r="BD37" s="147">
        <f t="shared" ref="BD37:BD52" si="10">IF(AZ37=4,G37,0)</f>
        <v>0</v>
      </c>
      <c r="BE37" s="147">
        <f t="shared" ref="BE37:BE52" si="11">IF(AZ37=5,G37,0)</f>
        <v>0</v>
      </c>
      <c r="CA37" s="176">
        <v>1</v>
      </c>
      <c r="CB37" s="176">
        <v>7</v>
      </c>
      <c r="CZ37" s="147">
        <v>3.00000000000022E-5</v>
      </c>
    </row>
    <row r="38" spans="1:104" ht="22.5">
      <c r="A38" s="170">
        <v>23</v>
      </c>
      <c r="B38" s="171" t="s">
        <v>138</v>
      </c>
      <c r="C38" s="172" t="s">
        <v>139</v>
      </c>
      <c r="D38" s="173" t="s">
        <v>137</v>
      </c>
      <c r="E38" s="174">
        <v>16</v>
      </c>
      <c r="F38" s="174"/>
      <c r="G38" s="175">
        <f t="shared" si="6"/>
        <v>0</v>
      </c>
      <c r="O38" s="169">
        <v>2</v>
      </c>
      <c r="AA38" s="147">
        <v>1</v>
      </c>
      <c r="AB38" s="147">
        <v>7</v>
      </c>
      <c r="AC38" s="147">
        <v>7</v>
      </c>
      <c r="AZ38" s="147">
        <v>2</v>
      </c>
      <c r="BA38" s="147">
        <f t="shared" si="7"/>
        <v>0</v>
      </c>
      <c r="BB38" s="147">
        <f t="shared" si="8"/>
        <v>0</v>
      </c>
      <c r="BC38" s="147">
        <f t="shared" si="9"/>
        <v>0</v>
      </c>
      <c r="BD38" s="147">
        <f t="shared" si="10"/>
        <v>0</v>
      </c>
      <c r="BE38" s="147">
        <f t="shared" si="11"/>
        <v>0</v>
      </c>
      <c r="CA38" s="176">
        <v>1</v>
      </c>
      <c r="CB38" s="176">
        <v>7</v>
      </c>
      <c r="CZ38" s="147">
        <v>3.00000000000022E-5</v>
      </c>
    </row>
    <row r="39" spans="1:104" ht="22.5">
      <c r="A39" s="170">
        <v>24</v>
      </c>
      <c r="B39" s="171" t="s">
        <v>140</v>
      </c>
      <c r="C39" s="172" t="s">
        <v>141</v>
      </c>
      <c r="D39" s="173" t="s">
        <v>137</v>
      </c>
      <c r="E39" s="174">
        <v>4</v>
      </c>
      <c r="F39" s="174"/>
      <c r="G39" s="175">
        <f t="shared" si="6"/>
        <v>0</v>
      </c>
      <c r="O39" s="169">
        <v>2</v>
      </c>
      <c r="AA39" s="147">
        <v>1</v>
      </c>
      <c r="AB39" s="147">
        <v>7</v>
      </c>
      <c r="AC39" s="147">
        <v>7</v>
      </c>
      <c r="AZ39" s="147">
        <v>2</v>
      </c>
      <c r="BA39" s="147">
        <f t="shared" si="7"/>
        <v>0</v>
      </c>
      <c r="BB39" s="147">
        <f t="shared" si="8"/>
        <v>0</v>
      </c>
      <c r="BC39" s="147">
        <f t="shared" si="9"/>
        <v>0</v>
      </c>
      <c r="BD39" s="147">
        <f t="shared" si="10"/>
        <v>0</v>
      </c>
      <c r="BE39" s="147">
        <f t="shared" si="11"/>
        <v>0</v>
      </c>
      <c r="CA39" s="176">
        <v>1</v>
      </c>
      <c r="CB39" s="176">
        <v>7</v>
      </c>
      <c r="CZ39" s="147">
        <v>3.9999999999984499E-5</v>
      </c>
    </row>
    <row r="40" spans="1:104" ht="22.5">
      <c r="A40" s="170">
        <v>25</v>
      </c>
      <c r="B40" s="171" t="s">
        <v>142</v>
      </c>
      <c r="C40" s="172" t="s">
        <v>143</v>
      </c>
      <c r="D40" s="173" t="s">
        <v>137</v>
      </c>
      <c r="E40" s="174">
        <v>1</v>
      </c>
      <c r="F40" s="174"/>
      <c r="G40" s="175">
        <f t="shared" si="6"/>
        <v>0</v>
      </c>
      <c r="O40" s="169">
        <v>2</v>
      </c>
      <c r="AA40" s="147">
        <v>1</v>
      </c>
      <c r="AB40" s="147">
        <v>7</v>
      </c>
      <c r="AC40" s="147">
        <v>7</v>
      </c>
      <c r="AZ40" s="147">
        <v>2</v>
      </c>
      <c r="BA40" s="147">
        <f t="shared" si="7"/>
        <v>0</v>
      </c>
      <c r="BB40" s="147">
        <f t="shared" si="8"/>
        <v>0</v>
      </c>
      <c r="BC40" s="147">
        <f t="shared" si="9"/>
        <v>0</v>
      </c>
      <c r="BD40" s="147">
        <f t="shared" si="10"/>
        <v>0</v>
      </c>
      <c r="BE40" s="147">
        <f t="shared" si="11"/>
        <v>0</v>
      </c>
      <c r="CA40" s="176">
        <v>1</v>
      </c>
      <c r="CB40" s="176">
        <v>7</v>
      </c>
      <c r="CZ40" s="147">
        <v>3.9999999999984499E-5</v>
      </c>
    </row>
    <row r="41" spans="1:104" ht="22.5">
      <c r="A41" s="170">
        <v>26</v>
      </c>
      <c r="B41" s="171" t="s">
        <v>144</v>
      </c>
      <c r="C41" s="172" t="s">
        <v>145</v>
      </c>
      <c r="D41" s="173" t="s">
        <v>137</v>
      </c>
      <c r="E41" s="174">
        <v>1</v>
      </c>
      <c r="F41" s="174"/>
      <c r="G41" s="175">
        <f t="shared" si="6"/>
        <v>0</v>
      </c>
      <c r="O41" s="169">
        <v>2</v>
      </c>
      <c r="AA41" s="147">
        <v>1</v>
      </c>
      <c r="AB41" s="147">
        <v>7</v>
      </c>
      <c r="AC41" s="147">
        <v>7</v>
      </c>
      <c r="AZ41" s="147">
        <v>2</v>
      </c>
      <c r="BA41" s="147">
        <f t="shared" si="7"/>
        <v>0</v>
      </c>
      <c r="BB41" s="147">
        <f t="shared" si="8"/>
        <v>0</v>
      </c>
      <c r="BC41" s="147">
        <f t="shared" si="9"/>
        <v>0</v>
      </c>
      <c r="BD41" s="147">
        <f t="shared" si="10"/>
        <v>0</v>
      </c>
      <c r="BE41" s="147">
        <f t="shared" si="11"/>
        <v>0</v>
      </c>
      <c r="CA41" s="176">
        <v>1</v>
      </c>
      <c r="CB41" s="176">
        <v>7</v>
      </c>
      <c r="CZ41" s="147">
        <v>3.9999999999984499E-5</v>
      </c>
    </row>
    <row r="42" spans="1:104">
      <c r="A42" s="170">
        <v>27</v>
      </c>
      <c r="B42" s="171" t="s">
        <v>146</v>
      </c>
      <c r="C42" s="172" t="s">
        <v>147</v>
      </c>
      <c r="D42" s="173" t="s">
        <v>137</v>
      </c>
      <c r="E42" s="174">
        <v>9</v>
      </c>
      <c r="F42" s="174"/>
      <c r="G42" s="175">
        <f t="shared" si="6"/>
        <v>0</v>
      </c>
      <c r="O42" s="169">
        <v>2</v>
      </c>
      <c r="AA42" s="147">
        <v>1</v>
      </c>
      <c r="AB42" s="147">
        <v>7</v>
      </c>
      <c r="AC42" s="147">
        <v>7</v>
      </c>
      <c r="AZ42" s="147">
        <v>2</v>
      </c>
      <c r="BA42" s="147">
        <f t="shared" si="7"/>
        <v>0</v>
      </c>
      <c r="BB42" s="147">
        <f t="shared" si="8"/>
        <v>0</v>
      </c>
      <c r="BC42" s="147">
        <f t="shared" si="9"/>
        <v>0</v>
      </c>
      <c r="BD42" s="147">
        <f t="shared" si="10"/>
        <v>0</v>
      </c>
      <c r="BE42" s="147">
        <f t="shared" si="11"/>
        <v>0</v>
      </c>
      <c r="CA42" s="176">
        <v>1</v>
      </c>
      <c r="CB42" s="176">
        <v>7</v>
      </c>
      <c r="CZ42" s="147">
        <v>4.9000000000010103E-4</v>
      </c>
    </row>
    <row r="43" spans="1:104">
      <c r="A43" s="170">
        <v>28</v>
      </c>
      <c r="B43" s="171" t="s">
        <v>148</v>
      </c>
      <c r="C43" s="172" t="s">
        <v>149</v>
      </c>
      <c r="D43" s="173" t="s">
        <v>137</v>
      </c>
      <c r="E43" s="174">
        <v>7</v>
      </c>
      <c r="F43" s="174"/>
      <c r="G43" s="175">
        <f t="shared" si="6"/>
        <v>0</v>
      </c>
      <c r="O43" s="169">
        <v>2</v>
      </c>
      <c r="AA43" s="147">
        <v>1</v>
      </c>
      <c r="AB43" s="147">
        <v>7</v>
      </c>
      <c r="AC43" s="147">
        <v>7</v>
      </c>
      <c r="AZ43" s="147">
        <v>2</v>
      </c>
      <c r="BA43" s="147">
        <f t="shared" si="7"/>
        <v>0</v>
      </c>
      <c r="BB43" s="147">
        <f t="shared" si="8"/>
        <v>0</v>
      </c>
      <c r="BC43" s="147">
        <f t="shared" si="9"/>
        <v>0</v>
      </c>
      <c r="BD43" s="147">
        <f t="shared" si="10"/>
        <v>0</v>
      </c>
      <c r="BE43" s="147">
        <f t="shared" si="11"/>
        <v>0</v>
      </c>
      <c r="CA43" s="176">
        <v>1</v>
      </c>
      <c r="CB43" s="176">
        <v>7</v>
      </c>
      <c r="CZ43" s="147">
        <v>0</v>
      </c>
    </row>
    <row r="44" spans="1:104">
      <c r="A44" s="170">
        <v>29</v>
      </c>
      <c r="B44" s="171" t="s">
        <v>150</v>
      </c>
      <c r="C44" s="172" t="s">
        <v>151</v>
      </c>
      <c r="D44" s="173" t="s">
        <v>137</v>
      </c>
      <c r="E44" s="174">
        <v>1</v>
      </c>
      <c r="F44" s="174"/>
      <c r="G44" s="175">
        <f t="shared" si="6"/>
        <v>0</v>
      </c>
      <c r="O44" s="169">
        <v>2</v>
      </c>
      <c r="AA44" s="147">
        <v>1</v>
      </c>
      <c r="AB44" s="147">
        <v>7</v>
      </c>
      <c r="AC44" s="147">
        <v>7</v>
      </c>
      <c r="AZ44" s="147">
        <v>2</v>
      </c>
      <c r="BA44" s="147">
        <f t="shared" si="7"/>
        <v>0</v>
      </c>
      <c r="BB44" s="147">
        <f t="shared" si="8"/>
        <v>0</v>
      </c>
      <c r="BC44" s="147">
        <f t="shared" si="9"/>
        <v>0</v>
      </c>
      <c r="BD44" s="147">
        <f t="shared" si="10"/>
        <v>0</v>
      </c>
      <c r="BE44" s="147">
        <f t="shared" si="11"/>
        <v>0</v>
      </c>
      <c r="CA44" s="176">
        <v>1</v>
      </c>
      <c r="CB44" s="176">
        <v>7</v>
      </c>
      <c r="CZ44" s="147">
        <v>0</v>
      </c>
    </row>
    <row r="45" spans="1:104">
      <c r="A45" s="170">
        <v>30</v>
      </c>
      <c r="B45" s="171" t="s">
        <v>152</v>
      </c>
      <c r="C45" s="172" t="s">
        <v>153</v>
      </c>
      <c r="D45" s="173" t="s">
        <v>137</v>
      </c>
      <c r="E45" s="174">
        <v>7</v>
      </c>
      <c r="F45" s="174"/>
      <c r="G45" s="175">
        <f t="shared" si="6"/>
        <v>0</v>
      </c>
      <c r="O45" s="169">
        <v>2</v>
      </c>
      <c r="AA45" s="147">
        <v>1</v>
      </c>
      <c r="AB45" s="147">
        <v>7</v>
      </c>
      <c r="AC45" s="147">
        <v>7</v>
      </c>
      <c r="AZ45" s="147">
        <v>2</v>
      </c>
      <c r="BA45" s="147">
        <f t="shared" si="7"/>
        <v>0</v>
      </c>
      <c r="BB45" s="147">
        <f t="shared" si="8"/>
        <v>0</v>
      </c>
      <c r="BC45" s="147">
        <f t="shared" si="9"/>
        <v>0</v>
      </c>
      <c r="BD45" s="147">
        <f t="shared" si="10"/>
        <v>0</v>
      </c>
      <c r="BE45" s="147">
        <f t="shared" si="11"/>
        <v>0</v>
      </c>
      <c r="CA45" s="176">
        <v>1</v>
      </c>
      <c r="CB45" s="176">
        <v>7</v>
      </c>
      <c r="CZ45" s="147">
        <v>0</v>
      </c>
    </row>
    <row r="46" spans="1:104">
      <c r="A46" s="170">
        <v>31</v>
      </c>
      <c r="B46" s="171" t="s">
        <v>154</v>
      </c>
      <c r="C46" s="172" t="s">
        <v>155</v>
      </c>
      <c r="D46" s="173" t="s">
        <v>137</v>
      </c>
      <c r="E46" s="174">
        <v>9</v>
      </c>
      <c r="F46" s="174"/>
      <c r="G46" s="175">
        <f t="shared" si="6"/>
        <v>0</v>
      </c>
      <c r="O46" s="169">
        <v>2</v>
      </c>
      <c r="AA46" s="147">
        <v>1</v>
      </c>
      <c r="AB46" s="147">
        <v>7</v>
      </c>
      <c r="AC46" s="147">
        <v>7</v>
      </c>
      <c r="AZ46" s="147">
        <v>2</v>
      </c>
      <c r="BA46" s="147">
        <f t="shared" si="7"/>
        <v>0</v>
      </c>
      <c r="BB46" s="147">
        <f t="shared" si="8"/>
        <v>0</v>
      </c>
      <c r="BC46" s="147">
        <f t="shared" si="9"/>
        <v>0</v>
      </c>
      <c r="BD46" s="147">
        <f t="shared" si="10"/>
        <v>0</v>
      </c>
      <c r="BE46" s="147">
        <f t="shared" si="11"/>
        <v>0</v>
      </c>
      <c r="CA46" s="176">
        <v>1</v>
      </c>
      <c r="CB46" s="176">
        <v>7</v>
      </c>
      <c r="CZ46" s="147">
        <v>3.1999999999987599E-4</v>
      </c>
    </row>
    <row r="47" spans="1:104">
      <c r="A47" s="170">
        <v>32</v>
      </c>
      <c r="B47" s="171" t="s">
        <v>156</v>
      </c>
      <c r="C47" s="172" t="s">
        <v>157</v>
      </c>
      <c r="D47" s="173" t="s">
        <v>137</v>
      </c>
      <c r="E47" s="174">
        <v>2</v>
      </c>
      <c r="F47" s="174"/>
      <c r="G47" s="175">
        <f t="shared" si="6"/>
        <v>0</v>
      </c>
      <c r="O47" s="169">
        <v>2</v>
      </c>
      <c r="AA47" s="147">
        <v>1</v>
      </c>
      <c r="AB47" s="147">
        <v>7</v>
      </c>
      <c r="AC47" s="147">
        <v>7</v>
      </c>
      <c r="AZ47" s="147">
        <v>2</v>
      </c>
      <c r="BA47" s="147">
        <f t="shared" si="7"/>
        <v>0</v>
      </c>
      <c r="BB47" s="147">
        <f t="shared" si="8"/>
        <v>0</v>
      </c>
      <c r="BC47" s="147">
        <f t="shared" si="9"/>
        <v>0</v>
      </c>
      <c r="BD47" s="147">
        <f t="shared" si="10"/>
        <v>0</v>
      </c>
      <c r="BE47" s="147">
        <f t="shared" si="11"/>
        <v>0</v>
      </c>
      <c r="CA47" s="176">
        <v>1</v>
      </c>
      <c r="CB47" s="176">
        <v>7</v>
      </c>
      <c r="CZ47" s="147">
        <v>0</v>
      </c>
    </row>
    <row r="48" spans="1:104">
      <c r="A48" s="170">
        <v>33</v>
      </c>
      <c r="B48" s="171" t="s">
        <v>158</v>
      </c>
      <c r="C48" s="172" t="s">
        <v>159</v>
      </c>
      <c r="D48" s="173" t="s">
        <v>137</v>
      </c>
      <c r="E48" s="174">
        <v>1</v>
      </c>
      <c r="F48" s="174"/>
      <c r="G48" s="175">
        <f t="shared" si="6"/>
        <v>0</v>
      </c>
      <c r="O48" s="169">
        <v>2</v>
      </c>
      <c r="AA48" s="147">
        <v>1</v>
      </c>
      <c r="AB48" s="147">
        <v>7</v>
      </c>
      <c r="AC48" s="147">
        <v>7</v>
      </c>
      <c r="AZ48" s="147">
        <v>2</v>
      </c>
      <c r="BA48" s="147">
        <f t="shared" si="7"/>
        <v>0</v>
      </c>
      <c r="BB48" s="147">
        <f t="shared" si="8"/>
        <v>0</v>
      </c>
      <c r="BC48" s="147">
        <f t="shared" si="9"/>
        <v>0</v>
      </c>
      <c r="BD48" s="147">
        <f t="shared" si="10"/>
        <v>0</v>
      </c>
      <c r="BE48" s="147">
        <f t="shared" si="11"/>
        <v>0</v>
      </c>
      <c r="CA48" s="176">
        <v>1</v>
      </c>
      <c r="CB48" s="176">
        <v>7</v>
      </c>
      <c r="CZ48" s="147">
        <v>0</v>
      </c>
    </row>
    <row r="49" spans="1:104">
      <c r="A49" s="170">
        <v>34</v>
      </c>
      <c r="B49" s="171" t="s">
        <v>160</v>
      </c>
      <c r="C49" s="172" t="s">
        <v>161</v>
      </c>
      <c r="D49" s="173" t="s">
        <v>137</v>
      </c>
      <c r="E49" s="174">
        <v>7</v>
      </c>
      <c r="F49" s="174"/>
      <c r="G49" s="175">
        <f t="shared" si="6"/>
        <v>0</v>
      </c>
      <c r="O49" s="169">
        <v>2</v>
      </c>
      <c r="AA49" s="147">
        <v>1</v>
      </c>
      <c r="AB49" s="147">
        <v>7</v>
      </c>
      <c r="AC49" s="147">
        <v>7</v>
      </c>
      <c r="AZ49" s="147">
        <v>2</v>
      </c>
      <c r="BA49" s="147">
        <f t="shared" si="7"/>
        <v>0</v>
      </c>
      <c r="BB49" s="147">
        <f t="shared" si="8"/>
        <v>0</v>
      </c>
      <c r="BC49" s="147">
        <f t="shared" si="9"/>
        <v>0</v>
      </c>
      <c r="BD49" s="147">
        <f t="shared" si="10"/>
        <v>0</v>
      </c>
      <c r="BE49" s="147">
        <f t="shared" si="11"/>
        <v>0</v>
      </c>
      <c r="CA49" s="176">
        <v>1</v>
      </c>
      <c r="CB49" s="176">
        <v>7</v>
      </c>
      <c r="CZ49" s="147">
        <v>0</v>
      </c>
    </row>
    <row r="50" spans="1:104">
      <c r="A50" s="170">
        <v>35</v>
      </c>
      <c r="B50" s="171" t="s">
        <v>162</v>
      </c>
      <c r="C50" s="172" t="s">
        <v>163</v>
      </c>
      <c r="D50" s="173" t="s">
        <v>137</v>
      </c>
      <c r="E50" s="174">
        <v>4</v>
      </c>
      <c r="F50" s="174"/>
      <c r="G50" s="175">
        <f t="shared" si="6"/>
        <v>0</v>
      </c>
      <c r="O50" s="169">
        <v>2</v>
      </c>
      <c r="AA50" s="147">
        <v>1</v>
      </c>
      <c r="AB50" s="147">
        <v>7</v>
      </c>
      <c r="AC50" s="147">
        <v>7</v>
      </c>
      <c r="AZ50" s="147">
        <v>2</v>
      </c>
      <c r="BA50" s="147">
        <f t="shared" si="7"/>
        <v>0</v>
      </c>
      <c r="BB50" s="147">
        <f t="shared" si="8"/>
        <v>0</v>
      </c>
      <c r="BC50" s="147">
        <f t="shared" si="9"/>
        <v>0</v>
      </c>
      <c r="BD50" s="147">
        <f t="shared" si="10"/>
        <v>0</v>
      </c>
      <c r="BE50" s="147">
        <f t="shared" si="11"/>
        <v>0</v>
      </c>
      <c r="CA50" s="176">
        <v>1</v>
      </c>
      <c r="CB50" s="176">
        <v>7</v>
      </c>
      <c r="CZ50" s="147">
        <v>0</v>
      </c>
    </row>
    <row r="51" spans="1:104">
      <c r="A51" s="170">
        <v>36</v>
      </c>
      <c r="B51" s="171" t="s">
        <v>164</v>
      </c>
      <c r="C51" s="172" t="s">
        <v>165</v>
      </c>
      <c r="D51" s="173" t="s">
        <v>137</v>
      </c>
      <c r="E51" s="174">
        <v>8</v>
      </c>
      <c r="F51" s="174"/>
      <c r="G51" s="175">
        <f t="shared" si="6"/>
        <v>0</v>
      </c>
      <c r="O51" s="169">
        <v>2</v>
      </c>
      <c r="AA51" s="147">
        <v>1</v>
      </c>
      <c r="AB51" s="147">
        <v>7</v>
      </c>
      <c r="AC51" s="147">
        <v>7</v>
      </c>
      <c r="AZ51" s="147">
        <v>2</v>
      </c>
      <c r="BA51" s="147">
        <f t="shared" si="7"/>
        <v>0</v>
      </c>
      <c r="BB51" s="147">
        <f t="shared" si="8"/>
        <v>0</v>
      </c>
      <c r="BC51" s="147">
        <f t="shared" si="9"/>
        <v>0</v>
      </c>
      <c r="BD51" s="147">
        <f t="shared" si="10"/>
        <v>0</v>
      </c>
      <c r="BE51" s="147">
        <f t="shared" si="11"/>
        <v>0</v>
      </c>
      <c r="CA51" s="176">
        <v>1</v>
      </c>
      <c r="CB51" s="176">
        <v>7</v>
      </c>
      <c r="CZ51" s="147">
        <v>0</v>
      </c>
    </row>
    <row r="52" spans="1:104">
      <c r="A52" s="170">
        <v>37</v>
      </c>
      <c r="B52" s="171" t="s">
        <v>166</v>
      </c>
      <c r="C52" s="172" t="s">
        <v>167</v>
      </c>
      <c r="D52" s="173" t="s">
        <v>61</v>
      </c>
      <c r="E52" s="174">
        <v>594.21659999999997</v>
      </c>
      <c r="F52" s="174"/>
      <c r="G52" s="175">
        <f t="shared" si="6"/>
        <v>0</v>
      </c>
      <c r="O52" s="169">
        <v>2</v>
      </c>
      <c r="AA52" s="147">
        <v>7</v>
      </c>
      <c r="AB52" s="147">
        <v>1002</v>
      </c>
      <c r="AC52" s="147">
        <v>5</v>
      </c>
      <c r="AZ52" s="147">
        <v>2</v>
      </c>
      <c r="BA52" s="147">
        <f t="shared" si="7"/>
        <v>0</v>
      </c>
      <c r="BB52" s="147">
        <f t="shared" si="8"/>
        <v>0</v>
      </c>
      <c r="BC52" s="147">
        <f t="shared" si="9"/>
        <v>0</v>
      </c>
      <c r="BD52" s="147">
        <f t="shared" si="10"/>
        <v>0</v>
      </c>
      <c r="BE52" s="147">
        <f t="shared" si="11"/>
        <v>0</v>
      </c>
      <c r="CA52" s="176">
        <v>7</v>
      </c>
      <c r="CB52" s="176">
        <v>1002</v>
      </c>
      <c r="CZ52" s="147">
        <v>0</v>
      </c>
    </row>
    <row r="53" spans="1:104">
      <c r="A53" s="177"/>
      <c r="B53" s="178" t="s">
        <v>74</v>
      </c>
      <c r="C53" s="179" t="str">
        <f>CONCATENATE(B36," ",C36)</f>
        <v>734 Armatury</v>
      </c>
      <c r="D53" s="180"/>
      <c r="E53" s="181"/>
      <c r="F53" s="182"/>
      <c r="G53" s="183">
        <f>SUM(G36:G52)</f>
        <v>0</v>
      </c>
      <c r="O53" s="169">
        <v>4</v>
      </c>
      <c r="BA53" s="184">
        <f>SUM(BA36:BA52)</f>
        <v>0</v>
      </c>
      <c r="BB53" s="184">
        <f>SUM(BB36:BB52)</f>
        <v>0</v>
      </c>
      <c r="BC53" s="184">
        <f>SUM(BC36:BC52)</f>
        <v>0</v>
      </c>
      <c r="BD53" s="184">
        <f>SUM(BD36:BD52)</f>
        <v>0</v>
      </c>
      <c r="BE53" s="184">
        <f>SUM(BE36:BE52)</f>
        <v>0</v>
      </c>
    </row>
    <row r="54" spans="1:104">
      <c r="A54" s="162" t="s">
        <v>72</v>
      </c>
      <c r="B54" s="163" t="s">
        <v>168</v>
      </c>
      <c r="C54" s="164" t="s">
        <v>169</v>
      </c>
      <c r="D54" s="165"/>
      <c r="E54" s="166"/>
      <c r="F54" s="166"/>
      <c r="G54" s="167"/>
      <c r="H54" s="168"/>
      <c r="I54" s="168"/>
      <c r="O54" s="169">
        <v>1</v>
      </c>
    </row>
    <row r="55" spans="1:104">
      <c r="A55" s="170">
        <v>38</v>
      </c>
      <c r="B55" s="171" t="s">
        <v>170</v>
      </c>
      <c r="C55" s="172" t="s">
        <v>171</v>
      </c>
      <c r="D55" s="173" t="s">
        <v>137</v>
      </c>
      <c r="E55" s="174">
        <v>14</v>
      </c>
      <c r="F55" s="174"/>
      <c r="G55" s="175">
        <f>E55*F55</f>
        <v>0</v>
      </c>
      <c r="O55" s="169">
        <v>2</v>
      </c>
      <c r="AA55" s="147">
        <v>1</v>
      </c>
      <c r="AB55" s="147">
        <v>7</v>
      </c>
      <c r="AC55" s="147">
        <v>7</v>
      </c>
      <c r="AZ55" s="147">
        <v>2</v>
      </c>
      <c r="BA55" s="147">
        <f>IF(AZ55=1,G55,0)</f>
        <v>0</v>
      </c>
      <c r="BB55" s="147">
        <f>IF(AZ55=2,G55,0)</f>
        <v>0</v>
      </c>
      <c r="BC55" s="147">
        <f>IF(AZ55=3,G55,0)</f>
        <v>0</v>
      </c>
      <c r="BD55" s="147">
        <f>IF(AZ55=4,G55,0)</f>
        <v>0</v>
      </c>
      <c r="BE55" s="147">
        <f>IF(AZ55=5,G55,0)</f>
        <v>0</v>
      </c>
      <c r="CA55" s="176">
        <v>1</v>
      </c>
      <c r="CB55" s="176">
        <v>7</v>
      </c>
      <c r="CZ55" s="147">
        <v>0</v>
      </c>
    </row>
    <row r="56" spans="1:104">
      <c r="A56" s="170">
        <v>39</v>
      </c>
      <c r="B56" s="171" t="s">
        <v>172</v>
      </c>
      <c r="C56" s="172" t="s">
        <v>173</v>
      </c>
      <c r="D56" s="173" t="s">
        <v>137</v>
      </c>
      <c r="E56" s="174">
        <v>1</v>
      </c>
      <c r="F56" s="174"/>
      <c r="G56" s="175">
        <f>E56*F56</f>
        <v>0</v>
      </c>
      <c r="O56" s="169">
        <v>2</v>
      </c>
      <c r="AA56" s="147">
        <v>1</v>
      </c>
      <c r="AB56" s="147">
        <v>7</v>
      </c>
      <c r="AC56" s="147">
        <v>7</v>
      </c>
      <c r="AZ56" s="147">
        <v>2</v>
      </c>
      <c r="BA56" s="147">
        <f>IF(AZ56=1,G56,0)</f>
        <v>0</v>
      </c>
      <c r="BB56" s="147">
        <f>IF(AZ56=2,G56,0)</f>
        <v>0</v>
      </c>
      <c r="BC56" s="147">
        <f>IF(AZ56=3,G56,0)</f>
        <v>0</v>
      </c>
      <c r="BD56" s="147">
        <f>IF(AZ56=4,G56,0)</f>
        <v>0</v>
      </c>
      <c r="BE56" s="147">
        <f>IF(AZ56=5,G56,0)</f>
        <v>0</v>
      </c>
      <c r="CA56" s="176">
        <v>1</v>
      </c>
      <c r="CB56" s="176">
        <v>7</v>
      </c>
      <c r="CZ56" s="147">
        <v>2.8279999999995201E-2</v>
      </c>
    </row>
    <row r="57" spans="1:104">
      <c r="A57" s="170">
        <v>40</v>
      </c>
      <c r="B57" s="171" t="s">
        <v>174</v>
      </c>
      <c r="C57" s="172" t="s">
        <v>175</v>
      </c>
      <c r="D57" s="173" t="s">
        <v>137</v>
      </c>
      <c r="E57" s="174">
        <v>4</v>
      </c>
      <c r="F57" s="174"/>
      <c r="G57" s="175">
        <f>E57*F57</f>
        <v>0</v>
      </c>
      <c r="O57" s="169">
        <v>2</v>
      </c>
      <c r="AA57" s="147">
        <v>1</v>
      </c>
      <c r="AB57" s="147">
        <v>7</v>
      </c>
      <c r="AC57" s="147">
        <v>7</v>
      </c>
      <c r="AZ57" s="147">
        <v>2</v>
      </c>
      <c r="BA57" s="147">
        <f>IF(AZ57=1,G57,0)</f>
        <v>0</v>
      </c>
      <c r="BB57" s="147">
        <f>IF(AZ57=2,G57,0)</f>
        <v>0</v>
      </c>
      <c r="BC57" s="147">
        <f>IF(AZ57=3,G57,0)</f>
        <v>0</v>
      </c>
      <c r="BD57" s="147">
        <f>IF(AZ57=4,G57,0)</f>
        <v>0</v>
      </c>
      <c r="BE57" s="147">
        <f>IF(AZ57=5,G57,0)</f>
        <v>0</v>
      </c>
      <c r="CA57" s="176">
        <v>1</v>
      </c>
      <c r="CB57" s="176">
        <v>7</v>
      </c>
      <c r="CZ57" s="147">
        <v>4.1319999999984702E-2</v>
      </c>
    </row>
    <row r="58" spans="1:104">
      <c r="A58" s="170">
        <v>41</v>
      </c>
      <c r="B58" s="171" t="s">
        <v>176</v>
      </c>
      <c r="C58" s="172" t="s">
        <v>177</v>
      </c>
      <c r="D58" s="173" t="s">
        <v>137</v>
      </c>
      <c r="E58" s="174">
        <v>9</v>
      </c>
      <c r="F58" s="174"/>
      <c r="G58" s="175">
        <f>E58*F58</f>
        <v>0</v>
      </c>
      <c r="O58" s="169">
        <v>2</v>
      </c>
      <c r="AA58" s="147">
        <v>1</v>
      </c>
      <c r="AB58" s="147">
        <v>7</v>
      </c>
      <c r="AC58" s="147">
        <v>7</v>
      </c>
      <c r="AZ58" s="147">
        <v>2</v>
      </c>
      <c r="BA58" s="147">
        <f>IF(AZ58=1,G58,0)</f>
        <v>0</v>
      </c>
      <c r="BB58" s="147">
        <f>IF(AZ58=2,G58,0)</f>
        <v>0</v>
      </c>
      <c r="BC58" s="147">
        <f>IF(AZ58=3,G58,0)</f>
        <v>0</v>
      </c>
      <c r="BD58" s="147">
        <f>IF(AZ58=4,G58,0)</f>
        <v>0</v>
      </c>
      <c r="BE58" s="147">
        <f>IF(AZ58=5,G58,0)</f>
        <v>0</v>
      </c>
      <c r="CA58" s="176">
        <v>1</v>
      </c>
      <c r="CB58" s="176">
        <v>7</v>
      </c>
      <c r="CZ58" s="147">
        <v>0.113500000000045</v>
      </c>
    </row>
    <row r="59" spans="1:104">
      <c r="A59" s="170">
        <v>42</v>
      </c>
      <c r="B59" s="171" t="s">
        <v>178</v>
      </c>
      <c r="C59" s="172" t="s">
        <v>179</v>
      </c>
      <c r="D59" s="173" t="s">
        <v>61</v>
      </c>
      <c r="E59" s="174">
        <v>1165.98</v>
      </c>
      <c r="F59" s="174"/>
      <c r="G59" s="175">
        <f>E59*F59</f>
        <v>0</v>
      </c>
      <c r="O59" s="169">
        <v>2</v>
      </c>
      <c r="AA59" s="147">
        <v>7</v>
      </c>
      <c r="AB59" s="147">
        <v>1002</v>
      </c>
      <c r="AC59" s="147">
        <v>5</v>
      </c>
      <c r="AZ59" s="147">
        <v>2</v>
      </c>
      <c r="BA59" s="147">
        <f>IF(AZ59=1,G59,0)</f>
        <v>0</v>
      </c>
      <c r="BB59" s="147">
        <f>IF(AZ59=2,G59,0)</f>
        <v>0</v>
      </c>
      <c r="BC59" s="147">
        <f>IF(AZ59=3,G59,0)</f>
        <v>0</v>
      </c>
      <c r="BD59" s="147">
        <f>IF(AZ59=4,G59,0)</f>
        <v>0</v>
      </c>
      <c r="BE59" s="147">
        <f>IF(AZ59=5,G59,0)</f>
        <v>0</v>
      </c>
      <c r="CA59" s="176">
        <v>7</v>
      </c>
      <c r="CB59" s="176">
        <v>1002</v>
      </c>
      <c r="CZ59" s="147">
        <v>0</v>
      </c>
    </row>
    <row r="60" spans="1:104">
      <c r="A60" s="177"/>
      <c r="B60" s="178" t="s">
        <v>74</v>
      </c>
      <c r="C60" s="179" t="str">
        <f>CONCATENATE(B54," ",C54)</f>
        <v>735 Otopná tělesa</v>
      </c>
      <c r="D60" s="180"/>
      <c r="E60" s="181"/>
      <c r="F60" s="182"/>
      <c r="G60" s="183">
        <f>SUM(G54:G59)</f>
        <v>0</v>
      </c>
      <c r="O60" s="169">
        <v>4</v>
      </c>
      <c r="BA60" s="184">
        <f>SUM(BA54:BA59)</f>
        <v>0</v>
      </c>
      <c r="BB60" s="184">
        <f>SUM(BB54:BB59)</f>
        <v>0</v>
      </c>
      <c r="BC60" s="184">
        <f>SUM(BC54:BC59)</f>
        <v>0</v>
      </c>
      <c r="BD60" s="184">
        <f>SUM(BD54:BD59)</f>
        <v>0</v>
      </c>
      <c r="BE60" s="184">
        <f>SUM(BE54:BE59)</f>
        <v>0</v>
      </c>
    </row>
    <row r="61" spans="1:104">
      <c r="A61" s="162" t="s">
        <v>72</v>
      </c>
      <c r="B61" s="163" t="s">
        <v>180</v>
      </c>
      <c r="C61" s="164" t="s">
        <v>181</v>
      </c>
      <c r="D61" s="165"/>
      <c r="E61" s="166"/>
      <c r="F61" s="166"/>
      <c r="G61" s="167"/>
      <c r="H61" s="168"/>
      <c r="I61" s="168"/>
      <c r="O61" s="169">
        <v>1</v>
      </c>
    </row>
    <row r="62" spans="1:104">
      <c r="A62" s="170">
        <v>43</v>
      </c>
      <c r="B62" s="171" t="s">
        <v>182</v>
      </c>
      <c r="C62" s="172" t="s">
        <v>183</v>
      </c>
      <c r="D62" s="173" t="s">
        <v>184</v>
      </c>
      <c r="E62" s="174">
        <v>214.1</v>
      </c>
      <c r="F62" s="174"/>
      <c r="G62" s="175">
        <f>E62*F62</f>
        <v>0</v>
      </c>
      <c r="O62" s="169">
        <v>2</v>
      </c>
      <c r="AA62" s="147">
        <v>1</v>
      </c>
      <c r="AB62" s="147">
        <v>7</v>
      </c>
      <c r="AC62" s="147">
        <v>7</v>
      </c>
      <c r="AZ62" s="147">
        <v>2</v>
      </c>
      <c r="BA62" s="147">
        <f>IF(AZ62=1,G62,0)</f>
        <v>0</v>
      </c>
      <c r="BB62" s="147">
        <f>IF(AZ62=2,G62,0)</f>
        <v>0</v>
      </c>
      <c r="BC62" s="147">
        <f>IF(AZ62=3,G62,0)</f>
        <v>0</v>
      </c>
      <c r="BD62" s="147">
        <f>IF(AZ62=4,G62,0)</f>
        <v>0</v>
      </c>
      <c r="BE62" s="147">
        <f>IF(AZ62=5,G62,0)</f>
        <v>0</v>
      </c>
      <c r="CA62" s="176">
        <v>1</v>
      </c>
      <c r="CB62" s="176">
        <v>7</v>
      </c>
      <c r="CZ62" s="147">
        <v>0</v>
      </c>
    </row>
    <row r="63" spans="1:104">
      <c r="A63" s="170">
        <v>44</v>
      </c>
      <c r="B63" s="171" t="s">
        <v>185</v>
      </c>
      <c r="C63" s="172" t="s">
        <v>186</v>
      </c>
      <c r="D63" s="173" t="s">
        <v>83</v>
      </c>
      <c r="E63" s="174">
        <v>1228.5</v>
      </c>
      <c r="F63" s="174"/>
      <c r="G63" s="175">
        <f>E63*F63</f>
        <v>0</v>
      </c>
      <c r="O63" s="169">
        <v>2</v>
      </c>
      <c r="AA63" s="147">
        <v>1</v>
      </c>
      <c r="AB63" s="147">
        <v>7</v>
      </c>
      <c r="AC63" s="147">
        <v>7</v>
      </c>
      <c r="AZ63" s="147">
        <v>2</v>
      </c>
      <c r="BA63" s="147">
        <f>IF(AZ63=1,G63,0)</f>
        <v>0</v>
      </c>
      <c r="BB63" s="147">
        <f>IF(AZ63=2,G63,0)</f>
        <v>0</v>
      </c>
      <c r="BC63" s="147">
        <f>IF(AZ63=3,G63,0)</f>
        <v>0</v>
      </c>
      <c r="BD63" s="147">
        <f>IF(AZ63=4,G63,0)</f>
        <v>0</v>
      </c>
      <c r="BE63" s="147">
        <f>IF(AZ63=5,G63,0)</f>
        <v>0</v>
      </c>
      <c r="CA63" s="176">
        <v>1</v>
      </c>
      <c r="CB63" s="176">
        <v>7</v>
      </c>
      <c r="CZ63" s="147">
        <v>0</v>
      </c>
    </row>
    <row r="64" spans="1:104">
      <c r="A64" s="170">
        <v>45</v>
      </c>
      <c r="B64" s="171" t="s">
        <v>187</v>
      </c>
      <c r="C64" s="172" t="s">
        <v>188</v>
      </c>
      <c r="D64" s="173" t="s">
        <v>83</v>
      </c>
      <c r="E64" s="174">
        <v>289</v>
      </c>
      <c r="F64" s="174"/>
      <c r="G64" s="175">
        <f>E64*F64</f>
        <v>0</v>
      </c>
      <c r="O64" s="169">
        <v>2</v>
      </c>
      <c r="AA64" s="147">
        <v>1</v>
      </c>
      <c r="AB64" s="147">
        <v>7</v>
      </c>
      <c r="AC64" s="147">
        <v>7</v>
      </c>
      <c r="AZ64" s="147">
        <v>2</v>
      </c>
      <c r="BA64" s="147">
        <f>IF(AZ64=1,G64,0)</f>
        <v>0</v>
      </c>
      <c r="BB64" s="147">
        <f>IF(AZ64=2,G64,0)</f>
        <v>0</v>
      </c>
      <c r="BC64" s="147">
        <f>IF(AZ64=3,G64,0)</f>
        <v>0</v>
      </c>
      <c r="BD64" s="147">
        <f>IF(AZ64=4,G64,0)</f>
        <v>0</v>
      </c>
      <c r="BE64" s="147">
        <f>IF(AZ64=5,G64,0)</f>
        <v>0</v>
      </c>
      <c r="CA64" s="176">
        <v>1</v>
      </c>
      <c r="CB64" s="176">
        <v>7</v>
      </c>
      <c r="CZ64" s="147">
        <v>0</v>
      </c>
    </row>
    <row r="65" spans="1:104">
      <c r="A65" s="170">
        <v>46</v>
      </c>
      <c r="B65" s="171" t="s">
        <v>189</v>
      </c>
      <c r="C65" s="172" t="s">
        <v>190</v>
      </c>
      <c r="D65" s="173" t="s">
        <v>184</v>
      </c>
      <c r="E65" s="174">
        <v>214.1</v>
      </c>
      <c r="F65" s="174"/>
      <c r="G65" s="175">
        <f>E65*F65</f>
        <v>0</v>
      </c>
      <c r="O65" s="169">
        <v>2</v>
      </c>
      <c r="AA65" s="147">
        <v>1</v>
      </c>
      <c r="AB65" s="147">
        <v>7</v>
      </c>
      <c r="AC65" s="147">
        <v>7</v>
      </c>
      <c r="AZ65" s="147">
        <v>2</v>
      </c>
      <c r="BA65" s="147">
        <f>IF(AZ65=1,G65,0)</f>
        <v>0</v>
      </c>
      <c r="BB65" s="147">
        <f>IF(AZ65=2,G65,0)</f>
        <v>0</v>
      </c>
      <c r="BC65" s="147">
        <f>IF(AZ65=3,G65,0)</f>
        <v>0</v>
      </c>
      <c r="BD65" s="147">
        <f>IF(AZ65=4,G65,0)</f>
        <v>0</v>
      </c>
      <c r="BE65" s="147">
        <f>IF(AZ65=5,G65,0)</f>
        <v>0</v>
      </c>
      <c r="CA65" s="176">
        <v>1</v>
      </c>
      <c r="CB65" s="176">
        <v>7</v>
      </c>
      <c r="CZ65" s="147">
        <v>0</v>
      </c>
    </row>
    <row r="66" spans="1:104">
      <c r="A66" s="170">
        <v>47</v>
      </c>
      <c r="B66" s="171" t="s">
        <v>191</v>
      </c>
      <c r="C66" s="172" t="s">
        <v>192</v>
      </c>
      <c r="D66" s="173" t="s">
        <v>73</v>
      </c>
      <c r="E66" s="174">
        <v>2</v>
      </c>
      <c r="F66" s="174"/>
      <c r="G66" s="175">
        <f>E66*F66</f>
        <v>0</v>
      </c>
      <c r="O66" s="169">
        <v>2</v>
      </c>
      <c r="AA66" s="147">
        <v>1</v>
      </c>
      <c r="AB66" s="147">
        <v>7</v>
      </c>
      <c r="AC66" s="147">
        <v>7</v>
      </c>
      <c r="AZ66" s="147">
        <v>2</v>
      </c>
      <c r="BA66" s="147">
        <f>IF(AZ66=1,G66,0)</f>
        <v>0</v>
      </c>
      <c r="BB66" s="147">
        <f>IF(AZ66=2,G66,0)</f>
        <v>0</v>
      </c>
      <c r="BC66" s="147">
        <f>IF(AZ66=3,G66,0)</f>
        <v>0</v>
      </c>
      <c r="BD66" s="147">
        <f>IF(AZ66=4,G66,0)</f>
        <v>0</v>
      </c>
      <c r="BE66" s="147">
        <f>IF(AZ66=5,G66,0)</f>
        <v>0</v>
      </c>
      <c r="CA66" s="176">
        <v>1</v>
      </c>
      <c r="CB66" s="176">
        <v>7</v>
      </c>
      <c r="CZ66" s="147">
        <v>0</v>
      </c>
    </row>
    <row r="67" spans="1:104">
      <c r="A67" s="177"/>
      <c r="B67" s="178" t="s">
        <v>74</v>
      </c>
      <c r="C67" s="179" t="str">
        <f>CONCATENATE(B61," ",C61)</f>
        <v>736 Podlahové vytápění</v>
      </c>
      <c r="D67" s="180"/>
      <c r="E67" s="181"/>
      <c r="F67" s="182"/>
      <c r="G67" s="183">
        <f>SUM(G61:G66)</f>
        <v>0</v>
      </c>
      <c r="O67" s="169">
        <v>4</v>
      </c>
      <c r="BA67" s="184">
        <f>SUM(BA61:BA66)</f>
        <v>0</v>
      </c>
      <c r="BB67" s="184">
        <f>SUM(BB61:BB66)</f>
        <v>0</v>
      </c>
      <c r="BC67" s="184">
        <f>SUM(BC61:BC66)</f>
        <v>0</v>
      </c>
      <c r="BD67" s="184">
        <f>SUM(BD61:BD66)</f>
        <v>0</v>
      </c>
      <c r="BE67" s="184">
        <f>SUM(BE61:BE66)</f>
        <v>0</v>
      </c>
    </row>
    <row r="68" spans="1:104">
      <c r="A68" s="162" t="s">
        <v>72</v>
      </c>
      <c r="B68" s="163" t="s">
        <v>193</v>
      </c>
      <c r="C68" s="164" t="s">
        <v>194</v>
      </c>
      <c r="D68" s="165"/>
      <c r="E68" s="166"/>
      <c r="F68" s="166"/>
      <c r="G68" s="167"/>
      <c r="H68" s="168"/>
      <c r="I68" s="168"/>
      <c r="O68" s="169">
        <v>1</v>
      </c>
    </row>
    <row r="69" spans="1:104">
      <c r="A69" s="170">
        <v>48</v>
      </c>
      <c r="B69" s="171" t="s">
        <v>195</v>
      </c>
      <c r="C69" s="172" t="s">
        <v>196</v>
      </c>
      <c r="D69" s="173" t="s">
        <v>128</v>
      </c>
      <c r="E69" s="174">
        <v>1</v>
      </c>
      <c r="F69" s="174"/>
      <c r="G69" s="175">
        <f>E69*F69</f>
        <v>0</v>
      </c>
      <c r="O69" s="169">
        <v>2</v>
      </c>
      <c r="AA69" s="147">
        <v>1</v>
      </c>
      <c r="AB69" s="147">
        <v>7</v>
      </c>
      <c r="AC69" s="147">
        <v>7</v>
      </c>
      <c r="AZ69" s="147">
        <v>2</v>
      </c>
      <c r="BA69" s="147">
        <f>IF(AZ69=1,G69,0)</f>
        <v>0</v>
      </c>
      <c r="BB69" s="147">
        <f>IF(AZ69=2,G69,0)</f>
        <v>0</v>
      </c>
      <c r="BC69" s="147">
        <f>IF(AZ69=3,G69,0)</f>
        <v>0</v>
      </c>
      <c r="BD69" s="147">
        <f>IF(AZ69=4,G69,0)</f>
        <v>0</v>
      </c>
      <c r="BE69" s="147">
        <f>IF(AZ69=5,G69,0)</f>
        <v>0</v>
      </c>
      <c r="CA69" s="176">
        <v>1</v>
      </c>
      <c r="CB69" s="176">
        <v>7</v>
      </c>
      <c r="CZ69" s="147">
        <v>0</v>
      </c>
    </row>
    <row r="70" spans="1:104">
      <c r="A70" s="170">
        <v>49</v>
      </c>
      <c r="B70" s="171" t="s">
        <v>197</v>
      </c>
      <c r="C70" s="172" t="s">
        <v>198</v>
      </c>
      <c r="D70" s="173" t="s">
        <v>128</v>
      </c>
      <c r="E70" s="174">
        <v>1</v>
      </c>
      <c r="F70" s="174"/>
      <c r="G70" s="175">
        <f>E70*F70</f>
        <v>0</v>
      </c>
      <c r="O70" s="169">
        <v>2</v>
      </c>
      <c r="AA70" s="147">
        <v>1</v>
      </c>
      <c r="AB70" s="147">
        <v>7</v>
      </c>
      <c r="AC70" s="147">
        <v>7</v>
      </c>
      <c r="AZ70" s="147">
        <v>2</v>
      </c>
      <c r="BA70" s="147">
        <f>IF(AZ70=1,G70,0)</f>
        <v>0</v>
      </c>
      <c r="BB70" s="147">
        <f>IF(AZ70=2,G70,0)</f>
        <v>0</v>
      </c>
      <c r="BC70" s="147">
        <f>IF(AZ70=3,G70,0)</f>
        <v>0</v>
      </c>
      <c r="BD70" s="147">
        <f>IF(AZ70=4,G70,0)</f>
        <v>0</v>
      </c>
      <c r="BE70" s="147">
        <f>IF(AZ70=5,G70,0)</f>
        <v>0</v>
      </c>
      <c r="CA70" s="176">
        <v>1</v>
      </c>
      <c r="CB70" s="176">
        <v>7</v>
      </c>
      <c r="CZ70" s="147">
        <v>0</v>
      </c>
    </row>
    <row r="71" spans="1:104">
      <c r="A71" s="177"/>
      <c r="B71" s="178" t="s">
        <v>74</v>
      </c>
      <c r="C71" s="179" t="str">
        <f>CONCATENATE(B68," ",C68)</f>
        <v>799 Ostatní</v>
      </c>
      <c r="D71" s="180"/>
      <c r="E71" s="181"/>
      <c r="F71" s="182"/>
      <c r="G71" s="183">
        <f>SUM(G68:G70)</f>
        <v>0</v>
      </c>
      <c r="O71" s="169">
        <v>4</v>
      </c>
      <c r="BA71" s="184">
        <f>SUM(BA68:BA70)</f>
        <v>0</v>
      </c>
      <c r="BB71" s="184">
        <f>SUM(BB68:BB70)</f>
        <v>0</v>
      </c>
      <c r="BC71" s="184">
        <f>SUM(BC68:BC70)</f>
        <v>0</v>
      </c>
      <c r="BD71" s="184">
        <f>SUM(BD68:BD70)</f>
        <v>0</v>
      </c>
      <c r="BE71" s="184">
        <f>SUM(BE68:BE70)</f>
        <v>0</v>
      </c>
    </row>
    <row r="72" spans="1:104">
      <c r="A72" s="162" t="s">
        <v>72</v>
      </c>
      <c r="B72" s="163" t="s">
        <v>199</v>
      </c>
      <c r="C72" s="164" t="s">
        <v>200</v>
      </c>
      <c r="D72" s="165"/>
      <c r="E72" s="166"/>
      <c r="F72" s="166"/>
      <c r="G72" s="167"/>
      <c r="H72" s="168"/>
      <c r="I72" s="168"/>
      <c r="O72" s="169">
        <v>1</v>
      </c>
    </row>
    <row r="73" spans="1:104">
      <c r="A73" s="170">
        <v>50</v>
      </c>
      <c r="B73" s="171" t="s">
        <v>201</v>
      </c>
      <c r="C73" s="172" t="s">
        <v>202</v>
      </c>
      <c r="D73" s="173" t="s">
        <v>203</v>
      </c>
      <c r="E73" s="174">
        <v>72</v>
      </c>
      <c r="F73" s="174"/>
      <c r="G73" s="175">
        <f>E73*F73</f>
        <v>0</v>
      </c>
      <c r="O73" s="169">
        <v>2</v>
      </c>
      <c r="AA73" s="147">
        <v>10</v>
      </c>
      <c r="AB73" s="147">
        <v>0</v>
      </c>
      <c r="AC73" s="147">
        <v>8</v>
      </c>
      <c r="AZ73" s="147">
        <v>5</v>
      </c>
      <c r="BA73" s="147">
        <f>IF(AZ73=1,G73,0)</f>
        <v>0</v>
      </c>
      <c r="BB73" s="147">
        <f>IF(AZ73=2,G73,0)</f>
        <v>0</v>
      </c>
      <c r="BC73" s="147">
        <f>IF(AZ73=3,G73,0)</f>
        <v>0</v>
      </c>
      <c r="BD73" s="147">
        <f>IF(AZ73=4,G73,0)</f>
        <v>0</v>
      </c>
      <c r="BE73" s="147">
        <f>IF(AZ73=5,G73,0)</f>
        <v>0</v>
      </c>
      <c r="CA73" s="176">
        <v>10</v>
      </c>
      <c r="CB73" s="176">
        <v>0</v>
      </c>
      <c r="CZ73" s="147">
        <v>0</v>
      </c>
    </row>
    <row r="74" spans="1:104">
      <c r="A74" s="177"/>
      <c r="B74" s="178" t="s">
        <v>74</v>
      </c>
      <c r="C74" s="179" t="str">
        <f>CONCATENATE(B72," ",C72)</f>
        <v>999 Poplatky za skládky</v>
      </c>
      <c r="D74" s="180"/>
      <c r="E74" s="181"/>
      <c r="F74" s="182"/>
      <c r="G74" s="183">
        <f>SUM(G72:G73)</f>
        <v>0</v>
      </c>
      <c r="O74" s="169">
        <v>4</v>
      </c>
      <c r="BA74" s="184">
        <f>SUM(BA72:BA73)</f>
        <v>0</v>
      </c>
      <c r="BB74" s="184">
        <f>SUM(BB72:BB73)</f>
        <v>0</v>
      </c>
      <c r="BC74" s="184">
        <f>SUM(BC72:BC73)</f>
        <v>0</v>
      </c>
      <c r="BD74" s="184">
        <f>SUM(BD72:BD73)</f>
        <v>0</v>
      </c>
      <c r="BE74" s="184">
        <f>SUM(BE72:BE73)</f>
        <v>0</v>
      </c>
    </row>
    <row r="75" spans="1:104">
      <c r="E75" s="147"/>
    </row>
    <row r="76" spans="1:104">
      <c r="E76" s="147"/>
    </row>
    <row r="77" spans="1:104">
      <c r="E77" s="147"/>
    </row>
    <row r="78" spans="1:104">
      <c r="E78" s="147"/>
    </row>
    <row r="79" spans="1:104">
      <c r="E79" s="147"/>
    </row>
    <row r="80" spans="1:104">
      <c r="E80" s="147"/>
    </row>
    <row r="81" spans="5:5">
      <c r="E81" s="147"/>
    </row>
    <row r="82" spans="5:5">
      <c r="E82" s="147"/>
    </row>
    <row r="83" spans="5:5">
      <c r="E83" s="147"/>
    </row>
    <row r="84" spans="5:5">
      <c r="E84" s="147"/>
    </row>
    <row r="85" spans="5:5">
      <c r="E85" s="147"/>
    </row>
    <row r="86" spans="5:5">
      <c r="E86" s="147"/>
    </row>
    <row r="87" spans="5:5">
      <c r="E87" s="147"/>
    </row>
    <row r="88" spans="5:5">
      <c r="E88" s="147"/>
    </row>
    <row r="89" spans="5:5">
      <c r="E89" s="147"/>
    </row>
    <row r="90" spans="5:5">
      <c r="E90" s="147"/>
    </row>
    <row r="91" spans="5:5">
      <c r="E91" s="147"/>
    </row>
    <row r="92" spans="5:5">
      <c r="E92" s="147"/>
    </row>
    <row r="93" spans="5:5">
      <c r="E93" s="147"/>
    </row>
    <row r="94" spans="5:5">
      <c r="E94" s="147"/>
    </row>
    <row r="95" spans="5:5">
      <c r="E95" s="147"/>
    </row>
    <row r="96" spans="5:5">
      <c r="E96" s="147"/>
    </row>
    <row r="97" spans="1:7">
      <c r="E97" s="147"/>
    </row>
    <row r="98" spans="1:7">
      <c r="A98" s="185"/>
      <c r="B98" s="185"/>
      <c r="C98" s="185"/>
      <c r="D98" s="185"/>
      <c r="E98" s="185"/>
      <c r="F98" s="185"/>
      <c r="G98" s="185"/>
    </row>
    <row r="99" spans="1:7">
      <c r="A99" s="185"/>
      <c r="B99" s="185"/>
      <c r="C99" s="185"/>
      <c r="D99" s="185"/>
      <c r="E99" s="185"/>
      <c r="F99" s="185"/>
      <c r="G99" s="185"/>
    </row>
    <row r="100" spans="1:7">
      <c r="A100" s="185"/>
      <c r="B100" s="185"/>
      <c r="C100" s="185"/>
      <c r="D100" s="185"/>
      <c r="E100" s="185"/>
      <c r="F100" s="185"/>
      <c r="G100" s="185"/>
    </row>
    <row r="101" spans="1:7">
      <c r="A101" s="185"/>
      <c r="B101" s="185"/>
      <c r="C101" s="185"/>
      <c r="D101" s="185"/>
      <c r="E101" s="185"/>
      <c r="F101" s="185"/>
      <c r="G101" s="185"/>
    </row>
    <row r="102" spans="1:7">
      <c r="E102" s="147"/>
    </row>
    <row r="103" spans="1:7">
      <c r="E103" s="147"/>
    </row>
    <row r="104" spans="1:7">
      <c r="E104" s="147"/>
    </row>
    <row r="105" spans="1:7">
      <c r="E105" s="147"/>
    </row>
    <row r="106" spans="1:7">
      <c r="E106" s="147"/>
    </row>
    <row r="107" spans="1:7">
      <c r="E107" s="147"/>
    </row>
    <row r="108" spans="1:7">
      <c r="E108" s="147"/>
    </row>
    <row r="109" spans="1:7">
      <c r="E109" s="147"/>
    </row>
    <row r="110" spans="1:7">
      <c r="E110" s="147"/>
    </row>
    <row r="111" spans="1:7">
      <c r="E111" s="147"/>
    </row>
    <row r="112" spans="1:7">
      <c r="E112" s="147"/>
    </row>
    <row r="113" spans="5:5">
      <c r="E113" s="147"/>
    </row>
    <row r="114" spans="5:5">
      <c r="E114" s="147"/>
    </row>
    <row r="115" spans="5:5">
      <c r="E115" s="147"/>
    </row>
    <row r="116" spans="5:5">
      <c r="E116" s="147"/>
    </row>
    <row r="117" spans="5:5">
      <c r="E117" s="147"/>
    </row>
    <row r="118" spans="5:5">
      <c r="E118" s="147"/>
    </row>
    <row r="119" spans="5:5">
      <c r="E119" s="147"/>
    </row>
    <row r="120" spans="5:5">
      <c r="E120" s="147"/>
    </row>
    <row r="121" spans="5:5">
      <c r="E121" s="147"/>
    </row>
    <row r="122" spans="5:5">
      <c r="E122" s="147"/>
    </row>
    <row r="123" spans="5:5">
      <c r="E123" s="147"/>
    </row>
    <row r="124" spans="5:5">
      <c r="E124" s="147"/>
    </row>
    <row r="125" spans="5:5">
      <c r="E125" s="147"/>
    </row>
    <row r="126" spans="5:5">
      <c r="E126" s="147"/>
    </row>
    <row r="127" spans="5:5">
      <c r="E127" s="147"/>
    </row>
    <row r="128" spans="5:5">
      <c r="E128" s="147"/>
    </row>
    <row r="129" spans="1:7">
      <c r="E129" s="147"/>
    </row>
    <row r="130" spans="1:7">
      <c r="E130" s="147"/>
    </row>
    <row r="131" spans="1:7">
      <c r="E131" s="147"/>
    </row>
    <row r="132" spans="1:7">
      <c r="E132" s="147"/>
    </row>
    <row r="133" spans="1:7">
      <c r="A133" s="186"/>
      <c r="B133" s="186"/>
    </row>
    <row r="134" spans="1:7">
      <c r="A134" s="185"/>
      <c r="B134" s="185"/>
      <c r="C134" s="187"/>
      <c r="D134" s="187"/>
      <c r="E134" s="188"/>
      <c r="F134" s="187"/>
      <c r="G134" s="189"/>
    </row>
    <row r="135" spans="1:7">
      <c r="A135" s="190"/>
      <c r="B135" s="190"/>
      <c r="C135" s="185"/>
      <c r="D135" s="185"/>
      <c r="E135" s="191"/>
      <c r="F135" s="185"/>
      <c r="G135" s="185"/>
    </row>
    <row r="136" spans="1:7">
      <c r="A136" s="185"/>
      <c r="B136" s="185"/>
      <c r="C136" s="185"/>
      <c r="D136" s="185"/>
      <c r="E136" s="191"/>
      <c r="F136" s="185"/>
      <c r="G136" s="185"/>
    </row>
    <row r="137" spans="1:7">
      <c r="A137" s="185"/>
      <c r="B137" s="185"/>
      <c r="C137" s="185"/>
      <c r="D137" s="185"/>
      <c r="E137" s="191"/>
      <c r="F137" s="185"/>
      <c r="G137" s="185"/>
    </row>
    <row r="138" spans="1:7">
      <c r="A138" s="185"/>
      <c r="B138" s="185"/>
      <c r="C138" s="185"/>
      <c r="D138" s="185"/>
      <c r="E138" s="191"/>
      <c r="F138" s="185"/>
      <c r="G138" s="185"/>
    </row>
    <row r="139" spans="1:7">
      <c r="A139" s="185"/>
      <c r="B139" s="185"/>
      <c r="C139" s="185"/>
      <c r="D139" s="185"/>
      <c r="E139" s="191"/>
      <c r="F139" s="185"/>
      <c r="G139" s="185"/>
    </row>
    <row r="140" spans="1:7">
      <c r="A140" s="185"/>
      <c r="B140" s="185"/>
      <c r="C140" s="185"/>
      <c r="D140" s="185"/>
      <c r="E140" s="191"/>
      <c r="F140" s="185"/>
      <c r="G140" s="185"/>
    </row>
    <row r="141" spans="1:7">
      <c r="A141" s="185"/>
      <c r="B141" s="185"/>
      <c r="C141" s="185"/>
      <c r="D141" s="185"/>
      <c r="E141" s="191"/>
      <c r="F141" s="185"/>
      <c r="G141" s="185"/>
    </row>
    <row r="142" spans="1:7">
      <c r="A142" s="185"/>
      <c r="B142" s="185"/>
      <c r="C142" s="185"/>
      <c r="D142" s="185"/>
      <c r="E142" s="191"/>
      <c r="F142" s="185"/>
      <c r="G142" s="185"/>
    </row>
    <row r="143" spans="1:7">
      <c r="A143" s="185"/>
      <c r="B143" s="185"/>
      <c r="C143" s="185"/>
      <c r="D143" s="185"/>
      <c r="E143" s="191"/>
      <c r="F143" s="185"/>
      <c r="G143" s="185"/>
    </row>
    <row r="144" spans="1:7">
      <c r="A144" s="185"/>
      <c r="B144" s="185"/>
      <c r="C144" s="185"/>
      <c r="D144" s="185"/>
      <c r="E144" s="191"/>
      <c r="F144" s="185"/>
      <c r="G144" s="185"/>
    </row>
    <row r="145" spans="1:7">
      <c r="A145" s="185"/>
      <c r="B145" s="185"/>
      <c r="C145" s="185"/>
      <c r="D145" s="185"/>
      <c r="E145" s="191"/>
      <c r="F145" s="185"/>
      <c r="G145" s="185"/>
    </row>
    <row r="146" spans="1:7">
      <c r="A146" s="185"/>
      <c r="B146" s="185"/>
      <c r="C146" s="185"/>
      <c r="D146" s="185"/>
      <c r="E146" s="191"/>
      <c r="F146" s="185"/>
      <c r="G146" s="185"/>
    </row>
    <row r="147" spans="1:7">
      <c r="A147" s="185"/>
      <c r="B147" s="185"/>
      <c r="C147" s="185"/>
      <c r="D147" s="185"/>
      <c r="E147" s="191"/>
      <c r="F147" s="185"/>
      <c r="G147" s="185"/>
    </row>
  </sheetData>
  <mergeCells count="4">
    <mergeCell ref="A1:G1"/>
    <mergeCell ref="A3:B3"/>
    <mergeCell ref="A4:B4"/>
    <mergeCell ref="E4:G4"/>
  </mergeCells>
  <phoneticPr fontId="0" type="noConversion"/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Pantuckova</dc:creator>
  <cp:lastModifiedBy>Uzivatel</cp:lastModifiedBy>
  <cp:lastPrinted>2017-10-15T15:17:22Z</cp:lastPrinted>
  <dcterms:created xsi:type="dcterms:W3CDTF">2017-10-12T13:22:19Z</dcterms:created>
  <dcterms:modified xsi:type="dcterms:W3CDTF">2017-11-09T15:20:42Z</dcterms:modified>
</cp:coreProperties>
</file>